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zsfps01.mzcr.cz\plochy$\PoliakovaL\"/>
    </mc:Choice>
  </mc:AlternateContent>
  <xr:revisionPtr revIDLastSave="0" documentId="13_ncr:1_{87D99103-6E51-49A5-9D8C-36D3B0052B57}" xr6:coauthVersionLast="45" xr6:coauthVersionMax="46" xr10:uidLastSave="{00000000-0000-0000-0000-000000000000}"/>
  <bookViews>
    <workbookView xWindow="-108" yWindow="-108" windowWidth="23256" windowHeight="12576" activeTab="1" xr2:uid="{6B551C81-83F8-48A5-8724-4927742C9457}"/>
  </bookViews>
  <sheets>
    <sheet name="List3" sheetId="3" r:id="rId1"/>
    <sheet name="List3 (2)" sheetId="5" r:id="rId2"/>
  </sheets>
  <definedNames>
    <definedName name="_xlnm._FilterDatabase" localSheetId="0" hidden="1">List3!$A$1:$H$1</definedName>
    <definedName name="_xlnm._FilterDatabase" localSheetId="1" hidden="1">'List3 (2)'!$A$1:$H$1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0" i="5" l="1"/>
  <c r="R39" i="5"/>
  <c r="R37" i="5"/>
  <c r="R38" i="5"/>
  <c r="R22" i="5"/>
  <c r="R21" i="5"/>
  <c r="R8" i="5"/>
  <c r="R7" i="5"/>
  <c r="D37" i="5"/>
  <c r="D10" i="5" l="1"/>
  <c r="M5" i="5"/>
  <c r="M3" i="5"/>
  <c r="R53" i="5"/>
  <c r="R51" i="5"/>
  <c r="R49" i="5"/>
  <c r="R47" i="5"/>
  <c r="R45" i="5"/>
  <c r="R34" i="5"/>
  <c r="R5" i="5"/>
  <c r="R3" i="5"/>
  <c r="R2" i="5"/>
  <c r="R52" i="5"/>
  <c r="R50" i="5"/>
  <c r="R48" i="5"/>
  <c r="R46" i="5"/>
  <c r="R44" i="5"/>
  <c r="R4" i="5"/>
  <c r="M42" i="5"/>
  <c r="M43" i="5" s="1"/>
  <c r="R43" i="5" s="1"/>
  <c r="M35" i="5"/>
  <c r="M36" i="5" s="1"/>
  <c r="R36" i="5" s="1"/>
  <c r="M33" i="5"/>
  <c r="M34" i="5" s="1"/>
  <c r="M31" i="5"/>
  <c r="M32" i="5" s="1"/>
  <c r="R32" i="5" s="1"/>
  <c r="M29" i="5"/>
  <c r="M30" i="5" s="1"/>
  <c r="M27" i="5"/>
  <c r="M28" i="5" s="1"/>
  <c r="R28" i="5" s="1"/>
  <c r="M25" i="5"/>
  <c r="M26" i="5" s="1"/>
  <c r="R26" i="5" s="1"/>
  <c r="M18" i="5"/>
  <c r="M19" i="5" s="1"/>
  <c r="R19" i="5" s="1"/>
  <c r="M16" i="5"/>
  <c r="M17" i="5" s="1"/>
  <c r="R17" i="5" s="1"/>
  <c r="M14" i="5"/>
  <c r="M15" i="5" s="1"/>
  <c r="R15" i="5" s="1"/>
  <c r="M12" i="5"/>
  <c r="R12" i="5" s="1"/>
  <c r="M4" i="5"/>
  <c r="M2" i="5"/>
  <c r="L43" i="5"/>
  <c r="L36" i="5"/>
  <c r="L34" i="5"/>
  <c r="L32" i="5"/>
  <c r="L30" i="5"/>
  <c r="L28" i="5"/>
  <c r="L26" i="5"/>
  <c r="L19" i="5"/>
  <c r="L17" i="5"/>
  <c r="L15" i="5"/>
  <c r="L13" i="5"/>
  <c r="L5" i="5"/>
  <c r="L3" i="5"/>
  <c r="M13" i="5" l="1"/>
  <c r="R13" i="5" s="1"/>
  <c r="R31" i="5"/>
  <c r="R33" i="5"/>
  <c r="R35" i="5"/>
  <c r="R29" i="5"/>
  <c r="R14" i="5"/>
  <c r="R16" i="5"/>
  <c r="R42" i="5"/>
  <c r="R18" i="5"/>
  <c r="R25" i="5"/>
  <c r="R27" i="5"/>
  <c r="Q54" i="5"/>
  <c r="P54" i="5"/>
  <c r="O54" i="5"/>
  <c r="N30" i="5"/>
  <c r="AH17" i="5"/>
  <c r="AH18" i="5" s="1"/>
  <c r="AH19" i="5" s="1"/>
  <c r="AH20" i="5" s="1"/>
  <c r="AH43" i="5"/>
  <c r="AH44" i="5" s="1"/>
  <c r="AH45" i="5" s="1"/>
  <c r="AH46" i="5" s="1"/>
  <c r="AH39" i="5"/>
  <c r="AH40" i="5" s="1"/>
  <c r="AH41" i="5" s="1"/>
  <c r="AH42" i="5" s="1"/>
  <c r="AH5" i="5"/>
  <c r="AH4" i="5"/>
  <c r="AH3" i="5"/>
  <c r="AH2" i="5"/>
  <c r="AG4" i="5"/>
  <c r="AG5" i="5" s="1"/>
  <c r="AG6" i="5" s="1"/>
  <c r="AG7" i="5" s="1"/>
  <c r="AG8" i="5" s="1"/>
  <c r="AG9" i="5" s="1"/>
  <c r="AG12" i="5" s="1"/>
  <c r="AG13" i="5" s="1"/>
  <c r="AG14" i="5" s="1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G52" i="5" s="1"/>
  <c r="AG53" i="5" s="1"/>
  <c r="AG54" i="5" s="1"/>
  <c r="AG55" i="5" s="1"/>
  <c r="AG3" i="5"/>
  <c r="AD40" i="5"/>
  <c r="AC40" i="5"/>
  <c r="AB40" i="5"/>
  <c r="AA40" i="5"/>
  <c r="AE39" i="5"/>
  <c r="AE38" i="5"/>
  <c r="AE37" i="5"/>
  <c r="AE36" i="5"/>
  <c r="AE35" i="5"/>
  <c r="AE34" i="5"/>
  <c r="AE33" i="5"/>
  <c r="AE32" i="5"/>
  <c r="D32" i="5"/>
  <c r="AE31" i="5"/>
  <c r="AE30" i="5"/>
  <c r="Z29" i="5"/>
  <c r="AE29" i="5" s="1"/>
  <c r="AE28" i="5"/>
  <c r="Z27" i="5"/>
  <c r="Z40" i="5" s="1"/>
  <c r="D27" i="5"/>
  <c r="AE26" i="5"/>
  <c r="AH52" i="5" s="1"/>
  <c r="AH53" i="5" s="1"/>
  <c r="AH54" i="5" s="1"/>
  <c r="AH55" i="5" s="1"/>
  <c r="D26" i="5"/>
  <c r="Z25" i="5"/>
  <c r="AE25" i="5" s="1"/>
  <c r="AE24" i="5"/>
  <c r="AH47" i="5" s="1"/>
  <c r="AH48" i="5" s="1"/>
  <c r="AH49" i="5" s="1"/>
  <c r="AH50" i="5" s="1"/>
  <c r="AH51" i="5" s="1"/>
  <c r="Z23" i="5"/>
  <c r="AE23" i="5" s="1"/>
  <c r="AE22" i="5"/>
  <c r="AE21" i="5"/>
  <c r="AA21" i="5"/>
  <c r="Z21" i="5"/>
  <c r="AE20" i="5"/>
  <c r="Z19" i="5"/>
  <c r="AE19" i="5" s="1"/>
  <c r="AE18" i="5"/>
  <c r="AH34" i="5" s="1"/>
  <c r="AH35" i="5" s="1"/>
  <c r="AH36" i="5" s="1"/>
  <c r="AH37" i="5" s="1"/>
  <c r="AH38" i="5" s="1"/>
  <c r="Z17" i="5"/>
  <c r="AE17" i="5" s="1"/>
  <c r="AE16" i="5"/>
  <c r="AH30" i="5" s="1"/>
  <c r="AH31" i="5" s="1"/>
  <c r="AH32" i="5" s="1"/>
  <c r="AH33" i="5" s="1"/>
  <c r="Z15" i="5"/>
  <c r="AE15" i="5" s="1"/>
  <c r="AE14" i="5"/>
  <c r="AH26" i="5" s="1"/>
  <c r="AH27" i="5" s="1"/>
  <c r="AH28" i="5" s="1"/>
  <c r="AH29" i="5" s="1"/>
  <c r="Z13" i="5"/>
  <c r="AE13" i="5" s="1"/>
  <c r="AE12" i="5"/>
  <c r="AH21" i="5" s="1"/>
  <c r="AH22" i="5" s="1"/>
  <c r="AH23" i="5" s="1"/>
  <c r="AH24" i="5" s="1"/>
  <c r="AH25" i="5" s="1"/>
  <c r="AE9" i="5"/>
  <c r="Z9" i="5"/>
  <c r="AE8" i="5"/>
  <c r="Z7" i="5"/>
  <c r="AE7" i="5" s="1"/>
  <c r="AE6" i="5"/>
  <c r="AH12" i="5" s="1"/>
  <c r="AH13" i="5" s="1"/>
  <c r="AH14" i="5" s="1"/>
  <c r="AH15" i="5" s="1"/>
  <c r="AH16" i="5" s="1"/>
  <c r="Z5" i="5"/>
  <c r="AE5" i="5" s="1"/>
  <c r="AE4" i="5"/>
  <c r="AH6" i="5" s="1"/>
  <c r="AH7" i="5" s="1"/>
  <c r="AH8" i="5" s="1"/>
  <c r="AH9" i="5" s="1"/>
  <c r="Z3" i="5"/>
  <c r="AE3" i="5" s="1"/>
  <c r="AE2" i="5"/>
  <c r="J6" i="3"/>
  <c r="J5" i="3"/>
  <c r="J4" i="3"/>
  <c r="J3" i="3"/>
  <c r="J2" i="3"/>
  <c r="T38" i="3"/>
  <c r="S38" i="3"/>
  <c r="R38" i="3"/>
  <c r="U37" i="3"/>
  <c r="U36" i="3"/>
  <c r="U39" i="3" s="1"/>
  <c r="U35" i="3"/>
  <c r="U34" i="3"/>
  <c r="U33" i="3"/>
  <c r="U32" i="3"/>
  <c r="U31" i="3"/>
  <c r="U30" i="3"/>
  <c r="U29" i="3"/>
  <c r="U28" i="3"/>
  <c r="U27" i="3"/>
  <c r="P27" i="3"/>
  <c r="U26" i="3"/>
  <c r="P25" i="3"/>
  <c r="U25" i="3" s="1"/>
  <c r="U24" i="3"/>
  <c r="P23" i="3"/>
  <c r="P38" i="3" s="1"/>
  <c r="U22" i="3"/>
  <c r="P21" i="3"/>
  <c r="U21" i="3" s="1"/>
  <c r="U20" i="3"/>
  <c r="Q19" i="3"/>
  <c r="Q38" i="3" s="1"/>
  <c r="P19" i="3"/>
  <c r="U19" i="3" s="1"/>
  <c r="U18" i="3"/>
  <c r="U17" i="3"/>
  <c r="P17" i="3"/>
  <c r="U16" i="3"/>
  <c r="P15" i="3"/>
  <c r="U15" i="3" s="1"/>
  <c r="U14" i="3"/>
  <c r="P13" i="3"/>
  <c r="U13" i="3" s="1"/>
  <c r="U12" i="3"/>
  <c r="P11" i="3"/>
  <c r="U11" i="3" s="1"/>
  <c r="U10" i="3"/>
  <c r="P9" i="3"/>
  <c r="U9" i="3" s="1"/>
  <c r="U8" i="3"/>
  <c r="U7" i="3"/>
  <c r="P7" i="3"/>
  <c r="U6" i="3"/>
  <c r="P5" i="3"/>
  <c r="U5" i="3" s="1"/>
  <c r="U4" i="3"/>
  <c r="P3" i="3"/>
  <c r="U3" i="3" s="1"/>
  <c r="U2" i="3"/>
  <c r="R55" i="5" l="1"/>
  <c r="N54" i="5"/>
  <c r="R30" i="5"/>
  <c r="AE41" i="5"/>
  <c r="L54" i="5"/>
  <c r="AE27" i="5"/>
  <c r="U23" i="3"/>
  <c r="D30" i="3" l="1"/>
  <c r="D25" i="3"/>
  <c r="D24" i="3"/>
</calcChain>
</file>

<file path=xl/sharedStrings.xml><?xml version="1.0" encoding="utf-8"?>
<sst xmlns="http://schemas.openxmlformats.org/spreadsheetml/2006/main" count="533" uniqueCount="100">
  <si>
    <t>věk</t>
  </si>
  <si>
    <t>Základní složky IZS - Hasičský záchranný sbor ČR</t>
  </si>
  <si>
    <t>Základní složky IZS - Jednotky požární ochrany zařazené do plošného pokrytí kraje jednotkami požární ochrany</t>
  </si>
  <si>
    <t>Základní složky IZS - Policie ČR</t>
  </si>
  <si>
    <t>klienti domovů pro seniory a domovů se zvláštním režimem</t>
  </si>
  <si>
    <t>služební průkaz</t>
  </si>
  <si>
    <t>pracovníci orgánů ochrany veřejného zdraví provádějící epidemiologická šetření v ohnisku nákazy</t>
  </si>
  <si>
    <t>zaměstnanci sociálně-právní ochrany dětí</t>
  </si>
  <si>
    <t>klienti v domovech pro osoby se zdravotním postižením, klienti odlehčovacích služeb</t>
  </si>
  <si>
    <t>Fáze</t>
  </si>
  <si>
    <t>Specifikace kritéria</t>
  </si>
  <si>
    <t>Počet</t>
  </si>
  <si>
    <t>Typ kritéria</t>
  </si>
  <si>
    <t>I. A</t>
  </si>
  <si>
    <t>90+ let</t>
  </si>
  <si>
    <t>85-89 let</t>
  </si>
  <si>
    <t>80 - 84 let</t>
  </si>
  <si>
    <t>zdravotní stav</t>
  </si>
  <si>
    <t>povolání</t>
  </si>
  <si>
    <t>Zaměstnanci domovů pro seniory a domovů se zvláštním režimem, DOZP a odlehčovací služby, kteří přicházejí do přímého kontaktu s pacienty nebo uživateli sociálních služeb</t>
  </si>
  <si>
    <t>zdravotníci podílející se na péči o COVID pozitivní pacienty</t>
  </si>
  <si>
    <t>infekční oddělení, lůžková oddělení v režimu COVID zóny, oddělení ARO, plicní oddělení, lůžková interní a kardiologická oddělení, lékaři otorinolaryngologie a chirurgie hlavy a krku, JIP, urgentní příjem, geriatrická oddělení, LDN, očkovací centra, všeobecní praktičtí lékaři a praktičtí lékaři pro děti a dorost a zdravotničtí pracovníci pracující v jejich ordinacích, kteří budou v průběhu ledna aktivně očkovat, pracovníci odebírající a zpracovávající biologické vzorky k vyšetření na COVID-19, posádka zdravotnické záchranné služby a letecké záchranné služby</t>
  </si>
  <si>
    <t>zaměstnanci MVČR pracující v uzavřených objektech MVČR se zřízenou karanténou COVID</t>
  </si>
  <si>
    <t>Kritičtí zaměstnanci kritické infrastruktury</t>
  </si>
  <si>
    <t>Nepostradatelní THP pro chod nemocnic</t>
  </si>
  <si>
    <t>Rizikové skóre</t>
  </si>
  <si>
    <t>I. B</t>
  </si>
  <si>
    <t>hospitalizované osoby nad 65 let</t>
  </si>
  <si>
    <t>hospitalizované osoby, které jsou chronickými pacienty s klinicky rizikovými faktory</t>
  </si>
  <si>
    <t>75 - 79 let</t>
  </si>
  <si>
    <t>70 - 74 let</t>
  </si>
  <si>
    <t>65 - 69 let</t>
  </si>
  <si>
    <t>Nepostradatelné THP pro zajištění chodu poskytování péče akutní lůžkové péče</t>
  </si>
  <si>
    <t>pedagogičtí pracovníci a nepedagogiční zaměstnanci MŠ</t>
  </si>
  <si>
    <t>pedagogičtí pracovníci a nepedagogiční zaměstnanci ZŠ</t>
  </si>
  <si>
    <t>pedagogičtí pracovníci a nepedagogiční zaměstnanci speciálních škol</t>
  </si>
  <si>
    <t>MVČR dodá počty</t>
  </si>
  <si>
    <t>pedagogičtí pracovníci a nepedagogičtí zaměstnanci diagnostických ústavů, dětských domovů, dětských domovů se školou, výchovných ústavů</t>
  </si>
  <si>
    <t>Občanský průkaz</t>
  </si>
  <si>
    <t>potvrzení zaměstnavatele</t>
  </si>
  <si>
    <t>mimo registraci</t>
  </si>
  <si>
    <t>poskytovatel + KKOČ</t>
  </si>
  <si>
    <t>potvrzení zaměstnavatele/poskytovatel + KKOČ</t>
  </si>
  <si>
    <t>lékařská zpráva</t>
  </si>
  <si>
    <t>chronicky duševně nemocní, dlouhodobě hospitalizovaní v zařízeních následné lůžkové péče v oboru psychiatrie</t>
  </si>
  <si>
    <t>Ověření</t>
  </si>
  <si>
    <t>všichni zdrav. pracovníci v přímém kontaktu s pacientem (vč. domácí zdravotní péče a farmaceutů)</t>
  </si>
  <si>
    <t>Zdravotničtí pracovníci těchto PZS: ambulantní specialisté, farmaceuti, poskytovatelé domácí zdravotní péče, VPL a PLDD</t>
  </si>
  <si>
    <t>Chráněné bydlení, osobní asistenti, týdenní stacionáře</t>
  </si>
  <si>
    <t>ostatní sociální pracovníci v přímém kontaktu s klienty</t>
  </si>
  <si>
    <t>zaměstnanci zdravotních nebo sociálních služeb bez přímého kontaktu s pacienty/klienty</t>
  </si>
  <si>
    <t>pedagogičtí pracovníci a nepedagogiční zaměstnanci SŠ a konzervatoří</t>
  </si>
  <si>
    <t>ostatní zaměstnanci kritické infrastruktury</t>
  </si>
  <si>
    <t>MPSV dodá počty</t>
  </si>
  <si>
    <t>MZČR dodá počty</t>
  </si>
  <si>
    <t>chroničtí pacienti - vyšší priorita</t>
  </si>
  <si>
    <t>chroničtí pacienti - nižší priorita</t>
  </si>
  <si>
    <t xml:space="preserve">diabetes mellitus (cukrovka) léčená perorálními antidiabetiky nebo inzulinem; obezita (BMI &gt; 35 kg/m2); závažné dlouhodobé onemocnění plic (pacient je v péči specializované ambulance nebo je léčen podáváním kyslíku v domácím prostředí); závažné dlouhodobé onemocnění ledvin (pacient je v péči specializované ambulance nebo je zařazen do pravidelného dialyzačního programu); závažné dlouhodobé onemocnění jater (pacient je v péči specializované ambulance); nádorové onemocnění krevního nebo lymfatického systému; stav po transplantaci orgánu nebo kostní dřeně; závažné dlouhodobé onemocnění srdce (pacient je v péči specializované ambulance, např. ischemická choroba srdeční, chlopenní vada, kardiomyopatie); vysoký krevní tlak léčený dvěma nebo více farmaky </t>
  </si>
  <si>
    <t>intelektová nedostatečnost, vývojová porucha chování nebo porucha mobility, která významně ovlivňuje schopnost pochopit a/nebo dodržovat nastavená protiepidemická opatření, např. nošení roušky, dodržování 2 m rozestupů apod.; vzácné genetické onemocnění se zvýšeným rizikem závažného průběhu onemocnění COVID-19; léčba nebo onemocnění závažně oslabující imunitní systém (pacient je v péči specializované ambulance); závažné neurologické nebo neuromuskulární onemocnění postihující dýchací systém (např. neuromuskulární choroby); osoba pravidelně a dlouhodobě pečující o osobu z jedné z výše uvedených kategorií</t>
  </si>
  <si>
    <t>mimo registraci/5</t>
  </si>
  <si>
    <t>MPO dodá počty</t>
  </si>
  <si>
    <t>Detailní popis</t>
  </si>
  <si>
    <t>mimo registraci/4</t>
  </si>
  <si>
    <t>Pfizer</t>
  </si>
  <si>
    <t>Moderna</t>
  </si>
  <si>
    <t>AstraZeneca</t>
  </si>
  <si>
    <t>CureVac</t>
  </si>
  <si>
    <t>J&amp;J</t>
  </si>
  <si>
    <t>Celkem</t>
  </si>
  <si>
    <t>leden</t>
  </si>
  <si>
    <t>dávky</t>
  </si>
  <si>
    <t>osoby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</si>
  <si>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</si>
  <si>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</si>
  <si>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</si>
  <si>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</si>
  <si>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</si>
  <si>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</si>
  <si>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</si>
  <si>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</si>
  <si>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</si>
  <si>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</si>
  <si>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</si>
  <si>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červen </t>
  </si>
  <si>
    <t>počet očkovaných osob</t>
  </si>
  <si>
    <t>počet dávek                                           7 955 450            1 908 000           3 000 000               987 000           2 004 000</t>
  </si>
  <si>
    <t>Termín 1. dávky</t>
  </si>
  <si>
    <t>Termín 2. dávky</t>
  </si>
  <si>
    <t>Spotřeba dávek</t>
  </si>
  <si>
    <t>počet dávek</t>
  </si>
  <si>
    <t>Pfizer 6 dávek</t>
  </si>
  <si>
    <t>CELKEM</t>
  </si>
  <si>
    <t>Součet</t>
  </si>
  <si>
    <t>Průměr</t>
  </si>
  <si>
    <t>Mezisoučet</t>
  </si>
  <si>
    <t>CELKEM leden - únor</t>
  </si>
  <si>
    <t>CELKEM březen - červen</t>
  </si>
  <si>
    <t>CELKEM červenec - prosinec</t>
  </si>
  <si>
    <t>CELKEM rok 2020</t>
  </si>
  <si>
    <t>ČEZ - operátoři a směnoví inženýři v jaderných elektrárnách, dispečeři distribuční sítě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</si>
</sst>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Fill="1" applyBorder="1" applyAlignment="1"/>
    <xf numFmtId="3" fontId="0" fillId="0" borderId="0" xfId="0" applyNumberFormat="1" applyFill="1" applyBorder="1" applyAlignment="1"/>
    <xf numFmtId="0" fontId="1" fillId="0" borderId="0" xfId="0" applyFont="1" applyFill="1" applyBorder="1" applyAlignment="1"/>
    <xf numFmtId="0" fontId="0" fillId="0" borderId="0" xfId="0" applyAlignment="1"/>
    <xf numFmtId="0" fontId="0" fillId="0" borderId="0" xfId="0" applyFill="1" applyBorder="1" applyAlignment="1">
      <alignment vertical="center"/>
    </xf>
    <xf numFmtId="3" fontId="0" fillId="0" borderId="0" xfId="0" applyNumberFormat="1" applyAlignment="1"/>
    <xf numFmtId="0" fontId="0" fillId="0" borderId="0" xfId="0" applyFill="1" applyAlignment="1"/>
    <xf numFmtId="3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Alignment="1"/>
    <xf numFmtId="0" fontId="0" fillId="5" borderId="1" xfId="0" applyFill="1" applyBorder="1" applyAlignment="1"/>
    <xf numFmtId="3" fontId="0" fillId="5" borderId="1" xfId="0" applyNumberFormat="1" applyFill="1" applyBorder="1" applyAlignment="1"/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0" fillId="3" borderId="1" xfId="0" applyFill="1" applyBorder="1" applyAlignment="1"/>
    <xf numFmtId="3" fontId="0" fillId="3" borderId="1" xfId="0" applyNumberFormat="1" applyFill="1" applyBorder="1" applyAlignment="1"/>
    <xf numFmtId="0" fontId="0" fillId="3" borderId="1" xfId="0" applyFont="1" applyFill="1" applyBorder="1" applyAlignment="1"/>
    <xf numFmtId="3" fontId="0" fillId="3" borderId="1" xfId="0" applyNumberFormat="1" applyFont="1" applyFill="1" applyBorder="1" applyAlignment="1"/>
    <xf numFmtId="164" fontId="0" fillId="3" borderId="1" xfId="1" applyNumberFormat="1" applyFont="1" applyFill="1" applyBorder="1" applyAlignment="1"/>
    <xf numFmtId="3" fontId="0" fillId="2" borderId="1" xfId="0" applyNumberFormat="1" applyFill="1" applyBorder="1" applyAlignment="1"/>
    <xf numFmtId="3" fontId="1" fillId="4" borderId="1" xfId="0" applyNumberFormat="1" applyFont="1" applyFill="1" applyBorder="1" applyAlignment="1"/>
    <xf numFmtId="0" fontId="1" fillId="4" borderId="1" xfId="0" applyFont="1" applyFill="1" applyBorder="1" applyAlignment="1">
      <alignment vertical="top"/>
    </xf>
    <xf numFmtId="3" fontId="0" fillId="3" borderId="1" xfId="1" applyNumberFormat="1" applyFont="1" applyFill="1" applyBorder="1" applyAlignment="1">
      <alignment horizontal="right" vertical="top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6" borderId="8" xfId="0" applyFill="1" applyBorder="1"/>
    <xf numFmtId="0" fontId="0" fillId="6" borderId="1" xfId="0" applyFill="1" applyBorder="1"/>
    <xf numFmtId="3" fontId="0" fillId="6" borderId="1" xfId="0" applyNumberFormat="1" applyFill="1" applyBorder="1"/>
    <xf numFmtId="3" fontId="0" fillId="6" borderId="3" xfId="0" applyNumberFormat="1" applyFill="1" applyBorder="1"/>
    <xf numFmtId="3" fontId="2" fillId="6" borderId="9" xfId="0" applyNumberFormat="1" applyFont="1" applyFill="1" applyBorder="1"/>
    <xf numFmtId="0" fontId="0" fillId="7" borderId="8" xfId="0" applyFill="1" applyBorder="1"/>
    <xf numFmtId="0" fontId="0" fillId="7" borderId="1" xfId="0" applyFill="1" applyBorder="1"/>
    <xf numFmtId="3" fontId="0" fillId="7" borderId="1" xfId="0" applyNumberFormat="1" applyFill="1" applyBorder="1"/>
    <xf numFmtId="3" fontId="0" fillId="7" borderId="3" xfId="0" applyNumberFormat="1" applyFill="1" applyBorder="1"/>
    <xf numFmtId="3" fontId="2" fillId="7" borderId="9" xfId="0" applyNumberFormat="1" applyFont="1" applyFill="1" applyBorder="1"/>
    <xf numFmtId="0" fontId="0" fillId="7" borderId="10" xfId="0" applyFill="1" applyBorder="1"/>
    <xf numFmtId="0" fontId="0" fillId="7" borderId="11" xfId="0" applyFill="1" applyBorder="1"/>
    <xf numFmtId="3" fontId="0" fillId="7" borderId="11" xfId="0" applyNumberFormat="1" applyFill="1" applyBorder="1"/>
    <xf numFmtId="3" fontId="0" fillId="7" borderId="12" xfId="0" applyNumberFormat="1" applyFill="1" applyBorder="1"/>
    <xf numFmtId="3" fontId="2" fillId="7" borderId="13" xfId="0" applyNumberFormat="1" applyFont="1" applyFill="1" applyBorder="1"/>
    <xf numFmtId="0" fontId="0" fillId="4" borderId="4" xfId="0" applyFill="1" applyBorder="1"/>
    <xf numFmtId="0" fontId="0" fillId="4" borderId="5" xfId="0" applyFill="1" applyBorder="1"/>
    <xf numFmtId="3" fontId="0" fillId="4" borderId="5" xfId="0" applyNumberFormat="1" applyFill="1" applyBorder="1"/>
    <xf numFmtId="3" fontId="0" fillId="4" borderId="6" xfId="0" applyNumberFormat="1" applyFill="1" applyBorder="1"/>
    <xf numFmtId="3" fontId="2" fillId="8" borderId="7" xfId="0" applyNumberFormat="1" applyFont="1" applyFill="1" applyBorder="1"/>
    <xf numFmtId="3" fontId="2" fillId="8" borderId="13" xfId="0" applyNumberFormat="1" applyFont="1" applyFill="1" applyBorder="1"/>
    <xf numFmtId="14" fontId="0" fillId="5" borderId="2" xfId="0" applyNumberFormat="1" applyFill="1" applyBorder="1" applyAlignment="1"/>
    <xf numFmtId="14" fontId="0" fillId="0" borderId="0" xfId="0" applyNumberFormat="1" applyAlignment="1"/>
    <xf numFmtId="14" fontId="0" fillId="5" borderId="0" xfId="0" applyNumberFormat="1" applyFill="1" applyAlignment="1"/>
    <xf numFmtId="14" fontId="0" fillId="5" borderId="0" xfId="0" applyNumberFormat="1" applyFill="1" applyBorder="1" applyAlignment="1"/>
    <xf numFmtId="14" fontId="0" fillId="0" borderId="0" xfId="0" applyNumberFormat="1" applyFill="1" applyBorder="1" applyAlignment="1"/>
    <xf numFmtId="0" fontId="0" fillId="5" borderId="3" xfId="0" applyFill="1" applyBorder="1" applyAlignment="1"/>
    <xf numFmtId="0" fontId="0" fillId="4" borderId="3" xfId="0" applyFill="1" applyBorder="1" applyAlignment="1"/>
    <xf numFmtId="0" fontId="0" fillId="3" borderId="3" xfId="0" applyFill="1" applyBorder="1" applyAlignment="1"/>
    <xf numFmtId="0" fontId="1" fillId="4" borderId="3" xfId="0" applyFont="1" applyFill="1" applyBorder="1" applyAlignment="1">
      <alignment vertical="top"/>
    </xf>
    <xf numFmtId="9" fontId="0" fillId="0" borderId="0" xfId="2" applyFont="1" applyFill="1" applyBorder="1" applyAlignment="1"/>
    <xf numFmtId="9" fontId="0" fillId="0" borderId="0" xfId="2" applyFont="1" applyAlignment="1"/>
    <xf numFmtId="0" fontId="0" fillId="4" borderId="14" xfId="0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0" fontId="0" fillId="4" borderId="16" xfId="0" applyFill="1" applyBorder="1" applyAlignment="1"/>
    <xf numFmtId="0" fontId="0" fillId="4" borderId="17" xfId="0" applyFill="1" applyBorder="1" applyAlignment="1"/>
    <xf numFmtId="3" fontId="0" fillId="4" borderId="17" xfId="0" applyNumberFormat="1" applyFill="1" applyBorder="1" applyAlignment="1"/>
    <xf numFmtId="0" fontId="0" fillId="4" borderId="18" xfId="0" applyFill="1" applyBorder="1" applyAlignment="1"/>
    <xf numFmtId="3" fontId="0" fillId="4" borderId="18" xfId="0" applyNumberFormat="1" applyFill="1" applyBorder="1" applyAlignment="1"/>
    <xf numFmtId="0" fontId="0" fillId="0" borderId="1" xfId="0" applyFill="1" applyBorder="1" applyAlignment="1"/>
    <xf numFmtId="3" fontId="0" fillId="0" borderId="1" xfId="0" applyNumberFormat="1" applyFill="1" applyBorder="1" applyAlignment="1"/>
    <xf numFmtId="0" fontId="0" fillId="4" borderId="14" xfId="0" applyFill="1" applyBorder="1" applyAlignment="1"/>
    <xf numFmtId="0" fontId="0" fillId="4" borderId="15" xfId="0" applyFill="1" applyBorder="1" applyAlignment="1"/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0" fontId="6" fillId="0" borderId="1" xfId="0" applyFont="1" applyFill="1" applyBorder="1" applyAlignment="1"/>
    <xf numFmtId="3" fontId="6" fillId="0" borderId="1" xfId="0" applyNumberFormat="1" applyFont="1" applyFill="1" applyBorder="1" applyAlignment="1"/>
    <xf numFmtId="0" fontId="6" fillId="0" borderId="0" xfId="0" applyFont="1" applyFill="1" applyAlignment="1"/>
    <xf numFmtId="3" fontId="6" fillId="0" borderId="0" xfId="0" applyNumberFormat="1" applyFont="1" applyFill="1" applyBorder="1" applyAlignment="1"/>
    <xf numFmtId="0" fontId="2" fillId="6" borderId="1" xfId="0" applyFont="1" applyFill="1" applyBorder="1"/>
    <xf numFmtId="3" fontId="2" fillId="0" borderId="0" xfId="0" applyNumberFormat="1" applyFont="1" applyAlignment="1"/>
    <xf numFmtId="0" fontId="2" fillId="7" borderId="1" xfId="0" applyFont="1" applyFill="1" applyBorder="1"/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D1FFE8"/>
      <color rgb="FFC9DBFF"/>
      <color rgb="FFEC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2A82B-3B74-46B2-838F-79AC5DE7A369}">
  <dimension ref="A1:U45"/>
  <sheetViews>
    <sheetView workbookViewId="0">
      <selection activeCell="J14" sqref="J14"/>
    </sheetView>
  </sheetViews>
  <sheetFormatPr defaultRowHeight="14.4" x14ac:dyDescent="0.3"/>
  <cols>
    <col min="1" max="1" width="8.88671875" style="4"/>
    <col min="2" max="2" width="12.33203125" style="4" bestFit="1" customWidth="1"/>
    <col min="3" max="3" width="49.33203125" style="4" customWidth="1"/>
    <col min="4" max="5" width="14.77734375" style="4" customWidth="1"/>
    <col min="6" max="6" width="15.88671875" style="4" hidden="1" customWidth="1"/>
    <col min="7" max="7" width="22.21875" style="4" hidden="1" customWidth="1"/>
    <col min="8" max="8" width="255.77734375" style="4" hidden="1" customWidth="1"/>
    <col min="9" max="9" width="13" style="4" customWidth="1"/>
    <col min="10" max="10" width="10.109375" style="4" bestFit="1" customWidth="1"/>
    <col min="11" max="16384" width="8.88671875" style="4"/>
  </cols>
  <sheetData>
    <row r="1" spans="1:21" x14ac:dyDescent="0.3">
      <c r="A1" s="12" t="s">
        <v>9</v>
      </c>
      <c r="B1" s="12" t="s">
        <v>12</v>
      </c>
      <c r="C1" s="12" t="s">
        <v>10</v>
      </c>
      <c r="D1" s="12" t="s">
        <v>11</v>
      </c>
      <c r="E1" s="13" t="s">
        <v>25</v>
      </c>
      <c r="F1" s="13" t="s">
        <v>25</v>
      </c>
      <c r="G1" s="13" t="s">
        <v>45</v>
      </c>
      <c r="H1" s="14" t="s">
        <v>61</v>
      </c>
      <c r="I1" s="13" t="s">
        <v>86</v>
      </c>
      <c r="J1" s="13" t="s">
        <v>87</v>
      </c>
      <c r="K1" s="13" t="s">
        <v>88</v>
      </c>
      <c r="N1" s="28"/>
      <c r="O1" s="29"/>
      <c r="P1" s="29" t="s">
        <v>63</v>
      </c>
      <c r="Q1" s="29" t="s">
        <v>64</v>
      </c>
      <c r="R1" s="29" t="s">
        <v>65</v>
      </c>
      <c r="S1" s="29" t="s">
        <v>66</v>
      </c>
      <c r="T1" s="30" t="s">
        <v>67</v>
      </c>
      <c r="U1" s="31" t="s">
        <v>68</v>
      </c>
    </row>
    <row r="2" spans="1:21" x14ac:dyDescent="0.3">
      <c r="A2" s="15" t="s">
        <v>13</v>
      </c>
      <c r="B2" s="15" t="s">
        <v>18</v>
      </c>
      <c r="C2" s="15" t="s">
        <v>20</v>
      </c>
      <c r="D2" s="16">
        <v>76357</v>
      </c>
      <c r="E2" s="16">
        <v>5</v>
      </c>
      <c r="F2" s="15" t="s">
        <v>59</v>
      </c>
      <c r="G2" s="15" t="s">
        <v>42</v>
      </c>
      <c r="H2" s="15" t="s">
        <v>21</v>
      </c>
      <c r="I2" s="53">
        <v>44200</v>
      </c>
      <c r="J2" s="55">
        <f>I2+21</f>
        <v>44221</v>
      </c>
      <c r="M2" s="4">
        <v>80000</v>
      </c>
      <c r="N2" s="32" t="s">
        <v>69</v>
      </c>
      <c r="O2" s="33" t="s">
        <v>70</v>
      </c>
      <c r="P2" s="34">
        <v>326625</v>
      </c>
      <c r="Q2" s="34">
        <v>80000</v>
      </c>
      <c r="R2" s="34"/>
      <c r="S2" s="34"/>
      <c r="T2" s="35"/>
      <c r="U2" s="36">
        <f>+P2+Q2+R2+S2+T2</f>
        <v>406625</v>
      </c>
    </row>
    <row r="3" spans="1:21" x14ac:dyDescent="0.3">
      <c r="A3" s="15" t="s">
        <v>13</v>
      </c>
      <c r="B3" s="15" t="s">
        <v>18</v>
      </c>
      <c r="C3" s="15" t="s">
        <v>19</v>
      </c>
      <c r="D3" s="16">
        <v>35000</v>
      </c>
      <c r="E3" s="16">
        <v>5</v>
      </c>
      <c r="F3" s="15" t="s">
        <v>59</v>
      </c>
      <c r="G3" s="15" t="s">
        <v>41</v>
      </c>
      <c r="H3" s="15"/>
      <c r="I3" s="54">
        <v>44207</v>
      </c>
      <c r="J3" s="55">
        <f>I3+21</f>
        <v>44228</v>
      </c>
      <c r="M3" s="4">
        <v>80000</v>
      </c>
      <c r="N3" s="37"/>
      <c r="O3" s="38" t="s">
        <v>71</v>
      </c>
      <c r="P3" s="39">
        <f>P2/2</f>
        <v>163312.5</v>
      </c>
      <c r="Q3" s="39">
        <v>40000</v>
      </c>
      <c r="R3" s="39"/>
      <c r="S3" s="39"/>
      <c r="T3" s="40"/>
      <c r="U3" s="41">
        <f t="shared" ref="U3:U37" si="0">+P3+Q3+R3+S3+T3</f>
        <v>203312.5</v>
      </c>
    </row>
    <row r="4" spans="1:21" x14ac:dyDescent="0.3">
      <c r="A4" s="15" t="s">
        <v>13</v>
      </c>
      <c r="B4" s="15" t="s">
        <v>18</v>
      </c>
      <c r="C4" s="15" t="s">
        <v>22</v>
      </c>
      <c r="D4" s="16">
        <v>1200</v>
      </c>
      <c r="E4" s="16">
        <v>5</v>
      </c>
      <c r="F4" s="15" t="s">
        <v>59</v>
      </c>
      <c r="G4" s="15" t="s">
        <v>42</v>
      </c>
      <c r="H4" s="15"/>
      <c r="I4" s="54">
        <v>44207</v>
      </c>
      <c r="J4" s="55">
        <f>I4+21</f>
        <v>44228</v>
      </c>
      <c r="M4" s="4">
        <v>80000</v>
      </c>
      <c r="N4" s="32" t="s">
        <v>72</v>
      </c>
      <c r="O4" s="33" t="s">
        <v>70</v>
      </c>
      <c r="P4" s="34">
        <v>282750</v>
      </c>
      <c r="Q4" s="34">
        <v>80000</v>
      </c>
      <c r="R4" s="34">
        <v>200000</v>
      </c>
      <c r="S4" s="34"/>
      <c r="T4" s="35"/>
      <c r="U4" s="36">
        <f t="shared" si="0"/>
        <v>562750</v>
      </c>
    </row>
    <row r="5" spans="1:21" x14ac:dyDescent="0.3">
      <c r="A5" s="17" t="s">
        <v>13</v>
      </c>
      <c r="B5" s="17" t="s">
        <v>17</v>
      </c>
      <c r="C5" s="17" t="s">
        <v>4</v>
      </c>
      <c r="D5" s="18">
        <v>56892</v>
      </c>
      <c r="E5" s="18">
        <v>5</v>
      </c>
      <c r="F5" s="17" t="s">
        <v>40</v>
      </c>
      <c r="G5" s="17" t="s">
        <v>41</v>
      </c>
      <c r="H5" s="17"/>
      <c r="I5" s="54">
        <v>44207</v>
      </c>
      <c r="J5" s="55">
        <f>I5+21</f>
        <v>44228</v>
      </c>
      <c r="M5" s="4">
        <v>80000</v>
      </c>
      <c r="N5" s="37"/>
      <c r="O5" s="38" t="s">
        <v>71</v>
      </c>
      <c r="P5" s="39">
        <f>P4/2</f>
        <v>141375</v>
      </c>
      <c r="Q5" s="39">
        <v>40000</v>
      </c>
      <c r="R5" s="39">
        <v>100000</v>
      </c>
      <c r="S5" s="39"/>
      <c r="T5" s="40"/>
      <c r="U5" s="41">
        <f t="shared" si="0"/>
        <v>281375</v>
      </c>
    </row>
    <row r="6" spans="1:21" x14ac:dyDescent="0.3">
      <c r="A6" s="19" t="s">
        <v>13</v>
      </c>
      <c r="B6" s="19" t="s">
        <v>0</v>
      </c>
      <c r="C6" s="19" t="s">
        <v>14</v>
      </c>
      <c r="D6" s="20">
        <v>64000</v>
      </c>
      <c r="E6" s="20">
        <v>5</v>
      </c>
      <c r="F6" s="19">
        <v>5</v>
      </c>
      <c r="G6" s="19" t="s">
        <v>38</v>
      </c>
      <c r="H6" s="19"/>
      <c r="I6" s="54">
        <v>44214</v>
      </c>
      <c r="J6" s="56">
        <f>I6+21</f>
        <v>44235</v>
      </c>
      <c r="N6" s="32" t="s">
        <v>73</v>
      </c>
      <c r="O6" s="33" t="s">
        <v>70</v>
      </c>
      <c r="P6" s="34">
        <v>426075</v>
      </c>
      <c r="Q6" s="34">
        <v>80000</v>
      </c>
      <c r="R6" s="34">
        <v>400000</v>
      </c>
      <c r="S6" s="34"/>
      <c r="T6" s="35"/>
      <c r="U6" s="36">
        <f t="shared" si="0"/>
        <v>906075</v>
      </c>
    </row>
    <row r="7" spans="1:21" x14ac:dyDescent="0.3">
      <c r="A7" s="19" t="s">
        <v>13</v>
      </c>
      <c r="B7" s="19" t="s">
        <v>0</v>
      </c>
      <c r="C7" s="19" t="s">
        <v>15</v>
      </c>
      <c r="D7" s="20">
        <v>142000</v>
      </c>
      <c r="E7" s="20">
        <v>5</v>
      </c>
      <c r="F7" s="19">
        <v>5</v>
      </c>
      <c r="G7" s="19" t="s">
        <v>38</v>
      </c>
      <c r="H7" s="19"/>
      <c r="L7" s="1"/>
      <c r="M7" s="1"/>
      <c r="N7" s="37"/>
      <c r="O7" s="38" t="s">
        <v>71</v>
      </c>
      <c r="P7" s="39">
        <f>P6/2</f>
        <v>213037.5</v>
      </c>
      <c r="Q7" s="39">
        <v>40000</v>
      </c>
      <c r="R7" s="39">
        <v>200000</v>
      </c>
      <c r="S7" s="39"/>
      <c r="T7" s="40"/>
      <c r="U7" s="41">
        <f t="shared" si="0"/>
        <v>453037.5</v>
      </c>
    </row>
    <row r="8" spans="1:21" x14ac:dyDescent="0.3">
      <c r="A8" s="19" t="s">
        <v>13</v>
      </c>
      <c r="B8" s="19" t="s">
        <v>0</v>
      </c>
      <c r="C8" s="21" t="s">
        <v>16</v>
      </c>
      <c r="D8" s="22">
        <v>234000</v>
      </c>
      <c r="E8" s="22">
        <v>5</v>
      </c>
      <c r="F8" s="19">
        <v>5</v>
      </c>
      <c r="G8" s="19" t="s">
        <v>38</v>
      </c>
      <c r="H8" s="19"/>
      <c r="L8" s="1"/>
      <c r="M8" s="5"/>
      <c r="N8" s="32" t="s">
        <v>74</v>
      </c>
      <c r="O8" s="33" t="s">
        <v>70</v>
      </c>
      <c r="P8" s="34">
        <v>740000</v>
      </c>
      <c r="Q8" s="34">
        <v>278000</v>
      </c>
      <c r="R8" s="34">
        <v>500000</v>
      </c>
      <c r="S8" s="34">
        <v>22000</v>
      </c>
      <c r="T8" s="35">
        <v>185000</v>
      </c>
      <c r="U8" s="36">
        <f t="shared" si="0"/>
        <v>1725000</v>
      </c>
    </row>
    <row r="9" spans="1:21" x14ac:dyDescent="0.3">
      <c r="A9" s="15" t="s">
        <v>26</v>
      </c>
      <c r="B9" s="15" t="s">
        <v>18</v>
      </c>
      <c r="C9" s="15" t="s">
        <v>24</v>
      </c>
      <c r="D9" s="16">
        <v>2000</v>
      </c>
      <c r="E9" s="16">
        <v>4</v>
      </c>
      <c r="F9" s="15" t="s">
        <v>62</v>
      </c>
      <c r="G9" s="15" t="s">
        <v>42</v>
      </c>
      <c r="H9" s="15" t="s">
        <v>32</v>
      </c>
      <c r="L9" s="1"/>
      <c r="M9" s="5"/>
      <c r="N9" s="37"/>
      <c r="O9" s="38" t="s">
        <v>71</v>
      </c>
      <c r="P9" s="39">
        <f>P8/2</f>
        <v>370000</v>
      </c>
      <c r="Q9" s="39">
        <v>139000</v>
      </c>
      <c r="R9" s="39">
        <v>250000</v>
      </c>
      <c r="S9" s="39">
        <v>11000</v>
      </c>
      <c r="T9" s="40">
        <v>185000</v>
      </c>
      <c r="U9" s="41">
        <f t="shared" si="0"/>
        <v>955000</v>
      </c>
    </row>
    <row r="10" spans="1:21" x14ac:dyDescent="0.3">
      <c r="A10" s="17" t="s">
        <v>26</v>
      </c>
      <c r="B10" s="17" t="s">
        <v>17</v>
      </c>
      <c r="C10" s="17" t="s">
        <v>27</v>
      </c>
      <c r="D10" s="17" t="s">
        <v>54</v>
      </c>
      <c r="E10" s="18">
        <v>4</v>
      </c>
      <c r="F10" s="17" t="s">
        <v>40</v>
      </c>
      <c r="G10" s="17" t="s">
        <v>41</v>
      </c>
      <c r="H10" s="17"/>
      <c r="L10" s="1"/>
      <c r="M10" s="1"/>
      <c r="N10" s="32" t="s">
        <v>75</v>
      </c>
      <c r="O10" s="33" t="s">
        <v>70</v>
      </c>
      <c r="P10" s="34">
        <v>740000</v>
      </c>
      <c r="Q10" s="34">
        <v>278000</v>
      </c>
      <c r="R10" s="34">
        <v>900000</v>
      </c>
      <c r="S10" s="34">
        <v>22000</v>
      </c>
      <c r="T10" s="35">
        <v>185000</v>
      </c>
      <c r="U10" s="36">
        <f t="shared" si="0"/>
        <v>2125000</v>
      </c>
    </row>
    <row r="11" spans="1:21" x14ac:dyDescent="0.3">
      <c r="A11" s="17" t="s">
        <v>26</v>
      </c>
      <c r="B11" s="17" t="s">
        <v>17</v>
      </c>
      <c r="C11" s="17" t="s">
        <v>28</v>
      </c>
      <c r="D11" s="17" t="s">
        <v>54</v>
      </c>
      <c r="E11" s="18">
        <v>4</v>
      </c>
      <c r="F11" s="17" t="s">
        <v>40</v>
      </c>
      <c r="G11" s="17" t="s">
        <v>41</v>
      </c>
      <c r="H11" s="17"/>
      <c r="N11" s="37"/>
      <c r="O11" s="38" t="s">
        <v>71</v>
      </c>
      <c r="P11" s="39">
        <f>P10/2</f>
        <v>370000</v>
      </c>
      <c r="Q11" s="39">
        <v>139000</v>
      </c>
      <c r="R11" s="39">
        <v>450000</v>
      </c>
      <c r="S11" s="39">
        <v>11000</v>
      </c>
      <c r="T11" s="40">
        <v>185000</v>
      </c>
      <c r="U11" s="41">
        <f t="shared" si="0"/>
        <v>1155000</v>
      </c>
    </row>
    <row r="12" spans="1:21" x14ac:dyDescent="0.3">
      <c r="A12" s="17" t="s">
        <v>26</v>
      </c>
      <c r="B12" s="17" t="s">
        <v>17</v>
      </c>
      <c r="C12" s="17" t="s">
        <v>44</v>
      </c>
      <c r="D12" s="18">
        <v>2500</v>
      </c>
      <c r="E12" s="18">
        <v>4</v>
      </c>
      <c r="F12" s="17" t="s">
        <v>40</v>
      </c>
      <c r="G12" s="17" t="s">
        <v>41</v>
      </c>
      <c r="H12" s="17"/>
      <c r="N12" s="32" t="s">
        <v>76</v>
      </c>
      <c r="O12" s="33" t="s">
        <v>70</v>
      </c>
      <c r="P12" s="34">
        <v>740000</v>
      </c>
      <c r="Q12" s="34">
        <v>278000</v>
      </c>
      <c r="R12" s="34">
        <v>400000</v>
      </c>
      <c r="S12" s="34">
        <v>22000</v>
      </c>
      <c r="T12" s="35">
        <v>185000</v>
      </c>
      <c r="U12" s="36">
        <f t="shared" si="0"/>
        <v>1625000</v>
      </c>
    </row>
    <row r="13" spans="1:21" x14ac:dyDescent="0.3">
      <c r="A13" s="17" t="s">
        <v>26</v>
      </c>
      <c r="B13" s="17" t="s">
        <v>17</v>
      </c>
      <c r="C13" s="17" t="s">
        <v>8</v>
      </c>
      <c r="D13" s="18">
        <v>14000</v>
      </c>
      <c r="E13" s="18">
        <v>4</v>
      </c>
      <c r="F13" s="17" t="s">
        <v>40</v>
      </c>
      <c r="G13" s="17" t="s">
        <v>41</v>
      </c>
      <c r="H13" s="17"/>
      <c r="N13" s="37"/>
      <c r="O13" s="38" t="s">
        <v>71</v>
      </c>
      <c r="P13" s="39">
        <f>P12/2</f>
        <v>370000</v>
      </c>
      <c r="Q13" s="39">
        <v>139000</v>
      </c>
      <c r="R13" s="39">
        <v>200000</v>
      </c>
      <c r="S13" s="39">
        <v>11000</v>
      </c>
      <c r="T13" s="40">
        <v>185000</v>
      </c>
      <c r="U13" s="41">
        <f t="shared" si="0"/>
        <v>905000</v>
      </c>
    </row>
    <row r="14" spans="1:21" x14ac:dyDescent="0.3">
      <c r="A14" s="15" t="s">
        <v>26</v>
      </c>
      <c r="B14" s="15" t="s">
        <v>18</v>
      </c>
      <c r="C14" s="15" t="s">
        <v>23</v>
      </c>
      <c r="D14" s="15" t="s">
        <v>36</v>
      </c>
      <c r="E14" s="16">
        <v>4</v>
      </c>
      <c r="F14" s="15">
        <v>4</v>
      </c>
      <c r="G14" s="15"/>
      <c r="H14" s="15"/>
      <c r="N14" s="32" t="s">
        <v>77</v>
      </c>
      <c r="O14" s="33" t="s">
        <v>70</v>
      </c>
      <c r="P14" s="34">
        <v>740000</v>
      </c>
      <c r="Q14" s="34">
        <v>278000</v>
      </c>
      <c r="R14" s="34">
        <v>600000</v>
      </c>
      <c r="S14" s="34">
        <v>58000</v>
      </c>
      <c r="T14" s="35">
        <v>400000</v>
      </c>
      <c r="U14" s="36">
        <f t="shared" si="0"/>
        <v>2076000</v>
      </c>
    </row>
    <row r="15" spans="1:21" x14ac:dyDescent="0.3">
      <c r="A15" s="15" t="s">
        <v>26</v>
      </c>
      <c r="B15" s="15" t="s">
        <v>18</v>
      </c>
      <c r="C15" s="15" t="s">
        <v>46</v>
      </c>
      <c r="D15" s="16">
        <v>63000</v>
      </c>
      <c r="E15" s="16">
        <v>4</v>
      </c>
      <c r="F15" s="15">
        <v>4</v>
      </c>
      <c r="G15" s="15" t="s">
        <v>39</v>
      </c>
      <c r="H15" s="15" t="s">
        <v>47</v>
      </c>
      <c r="N15" s="37"/>
      <c r="O15" s="38" t="s">
        <v>71</v>
      </c>
      <c r="P15" s="39">
        <f>P14/2</f>
        <v>370000</v>
      </c>
      <c r="Q15" s="39">
        <v>139000</v>
      </c>
      <c r="R15" s="39">
        <v>300000</v>
      </c>
      <c r="S15" s="39">
        <v>29000</v>
      </c>
      <c r="T15" s="40">
        <v>400000</v>
      </c>
      <c r="U15" s="41">
        <f t="shared" si="0"/>
        <v>1238000</v>
      </c>
    </row>
    <row r="16" spans="1:21" x14ac:dyDescent="0.3">
      <c r="A16" s="15" t="s">
        <v>26</v>
      </c>
      <c r="B16" s="15" t="s">
        <v>18</v>
      </c>
      <c r="C16" s="15" t="s">
        <v>49</v>
      </c>
      <c r="D16" s="15" t="s">
        <v>53</v>
      </c>
      <c r="E16" s="16">
        <v>3</v>
      </c>
      <c r="F16" s="15">
        <v>3</v>
      </c>
      <c r="G16" s="15" t="s">
        <v>39</v>
      </c>
      <c r="H16" s="15" t="s">
        <v>48</v>
      </c>
      <c r="N16" s="32" t="s">
        <v>78</v>
      </c>
      <c r="O16" s="33" t="s">
        <v>70</v>
      </c>
      <c r="P16" s="34">
        <v>740000</v>
      </c>
      <c r="Q16" s="34">
        <v>278000</v>
      </c>
      <c r="R16" s="34"/>
      <c r="S16" s="34">
        <v>58000</v>
      </c>
      <c r="T16" s="35">
        <v>400000</v>
      </c>
      <c r="U16" s="36">
        <f t="shared" si="0"/>
        <v>1476000</v>
      </c>
    </row>
    <row r="17" spans="1:21" x14ac:dyDescent="0.3">
      <c r="A17" s="15" t="s">
        <v>26</v>
      </c>
      <c r="B17" s="15" t="s">
        <v>18</v>
      </c>
      <c r="C17" s="15" t="s">
        <v>6</v>
      </c>
      <c r="D17" s="16">
        <v>2100</v>
      </c>
      <c r="E17" s="16">
        <v>3</v>
      </c>
      <c r="F17" s="15">
        <v>3</v>
      </c>
      <c r="G17" s="15" t="s">
        <v>39</v>
      </c>
      <c r="H17" s="15"/>
      <c r="N17" s="37"/>
      <c r="O17" s="38" t="s">
        <v>71</v>
      </c>
      <c r="P17" s="39">
        <f>P16/2</f>
        <v>370000</v>
      </c>
      <c r="Q17" s="39">
        <v>139000</v>
      </c>
      <c r="R17" s="39"/>
      <c r="S17" s="39">
        <v>29000</v>
      </c>
      <c r="T17" s="40">
        <v>400000</v>
      </c>
      <c r="U17" s="41">
        <f t="shared" si="0"/>
        <v>938000</v>
      </c>
    </row>
    <row r="18" spans="1:21" x14ac:dyDescent="0.3">
      <c r="A18" s="19" t="s">
        <v>26</v>
      </c>
      <c r="B18" s="19" t="s">
        <v>0</v>
      </c>
      <c r="C18" s="19" t="s">
        <v>29</v>
      </c>
      <c r="D18" s="23">
        <v>408000</v>
      </c>
      <c r="E18" s="27">
        <v>3</v>
      </c>
      <c r="F18" s="19">
        <v>3</v>
      </c>
      <c r="G18" s="19" t="s">
        <v>38</v>
      </c>
      <c r="H18" s="19"/>
      <c r="N18" s="32" t="s">
        <v>79</v>
      </c>
      <c r="O18" s="33" t="s">
        <v>70</v>
      </c>
      <c r="P18" s="34">
        <v>740000</v>
      </c>
      <c r="Q18" s="34">
        <v>278000</v>
      </c>
      <c r="R18" s="34"/>
      <c r="S18" s="34">
        <v>58000</v>
      </c>
      <c r="T18" s="35">
        <v>400000</v>
      </c>
      <c r="U18" s="36">
        <f t="shared" si="0"/>
        <v>1476000</v>
      </c>
    </row>
    <row r="19" spans="1:21" x14ac:dyDescent="0.3">
      <c r="A19" s="15" t="s">
        <v>26</v>
      </c>
      <c r="B19" s="15" t="s">
        <v>18</v>
      </c>
      <c r="C19" s="15" t="s">
        <v>50</v>
      </c>
      <c r="D19" s="15" t="s">
        <v>53</v>
      </c>
      <c r="E19" s="16">
        <v>2</v>
      </c>
      <c r="F19" s="15">
        <v>2</v>
      </c>
      <c r="G19" s="15" t="s">
        <v>39</v>
      </c>
      <c r="H19" s="15"/>
      <c r="N19" s="37"/>
      <c r="O19" s="38" t="s">
        <v>71</v>
      </c>
      <c r="P19" s="39">
        <f>P18/2</f>
        <v>370000</v>
      </c>
      <c r="Q19" s="39">
        <f>Q18/2</f>
        <v>139000</v>
      </c>
      <c r="R19" s="39"/>
      <c r="S19" s="39">
        <v>29000</v>
      </c>
      <c r="T19" s="40">
        <v>400000</v>
      </c>
      <c r="U19" s="41">
        <f t="shared" si="0"/>
        <v>938000</v>
      </c>
    </row>
    <row r="20" spans="1:21" x14ac:dyDescent="0.3">
      <c r="A20" s="15" t="s">
        <v>26</v>
      </c>
      <c r="B20" s="15" t="s">
        <v>18</v>
      </c>
      <c r="C20" s="15" t="s">
        <v>7</v>
      </c>
      <c r="D20" s="16">
        <v>2681</v>
      </c>
      <c r="E20" s="16">
        <v>2</v>
      </c>
      <c r="F20" s="15">
        <v>2</v>
      </c>
      <c r="G20" s="15" t="s">
        <v>39</v>
      </c>
      <c r="H20" s="15"/>
      <c r="N20" s="32" t="s">
        <v>80</v>
      </c>
      <c r="O20" s="33" t="s">
        <v>70</v>
      </c>
      <c r="P20" s="34">
        <v>740000</v>
      </c>
      <c r="Q20" s="34"/>
      <c r="R20" s="34"/>
      <c r="S20" s="34">
        <v>73000</v>
      </c>
      <c r="T20" s="35">
        <v>83000</v>
      </c>
      <c r="U20" s="36">
        <f t="shared" si="0"/>
        <v>896000</v>
      </c>
    </row>
    <row r="21" spans="1:21" x14ac:dyDescent="0.3">
      <c r="A21" s="15" t="s">
        <v>26</v>
      </c>
      <c r="B21" s="15" t="s">
        <v>18</v>
      </c>
      <c r="C21" s="15" t="s">
        <v>3</v>
      </c>
      <c r="D21" s="15" t="s">
        <v>36</v>
      </c>
      <c r="E21" s="16">
        <v>2</v>
      </c>
      <c r="F21" s="15">
        <v>2</v>
      </c>
      <c r="G21" s="15" t="s">
        <v>5</v>
      </c>
      <c r="H21" s="15"/>
      <c r="N21" s="37"/>
      <c r="O21" s="38" t="s">
        <v>71</v>
      </c>
      <c r="P21" s="39">
        <f>P20/2</f>
        <v>370000</v>
      </c>
      <c r="Q21" s="39"/>
      <c r="R21" s="39"/>
      <c r="S21" s="39">
        <v>36500</v>
      </c>
      <c r="T21" s="40">
        <v>83000</v>
      </c>
      <c r="U21" s="41">
        <f t="shared" si="0"/>
        <v>489500</v>
      </c>
    </row>
    <row r="22" spans="1:21" x14ac:dyDescent="0.3">
      <c r="A22" s="15" t="s">
        <v>26</v>
      </c>
      <c r="B22" s="15" t="s">
        <v>18</v>
      </c>
      <c r="C22" s="15" t="s">
        <v>1</v>
      </c>
      <c r="D22" s="15" t="s">
        <v>36</v>
      </c>
      <c r="E22" s="16">
        <v>2</v>
      </c>
      <c r="F22" s="15">
        <v>2</v>
      </c>
      <c r="G22" s="15" t="s">
        <v>5</v>
      </c>
      <c r="H22" s="15"/>
      <c r="N22" s="32" t="s">
        <v>81</v>
      </c>
      <c r="O22" s="33" t="s">
        <v>70</v>
      </c>
      <c r="P22" s="34">
        <v>740000</v>
      </c>
      <c r="Q22" s="34"/>
      <c r="R22" s="34"/>
      <c r="S22" s="34">
        <v>73000</v>
      </c>
      <c r="T22" s="35">
        <v>83000</v>
      </c>
      <c r="U22" s="36">
        <f t="shared" si="0"/>
        <v>896000</v>
      </c>
    </row>
    <row r="23" spans="1:21" x14ac:dyDescent="0.3">
      <c r="A23" s="15" t="s">
        <v>26</v>
      </c>
      <c r="B23" s="15" t="s">
        <v>18</v>
      </c>
      <c r="C23" s="15" t="s">
        <v>2</v>
      </c>
      <c r="D23" s="15" t="s">
        <v>36</v>
      </c>
      <c r="E23" s="16">
        <v>2</v>
      </c>
      <c r="F23" s="15">
        <v>2</v>
      </c>
      <c r="G23" s="15" t="s">
        <v>5</v>
      </c>
      <c r="H23" s="15"/>
      <c r="N23" s="37"/>
      <c r="O23" s="38" t="s">
        <v>71</v>
      </c>
      <c r="P23" s="39">
        <f>P22/2</f>
        <v>370000</v>
      </c>
      <c r="Q23" s="39"/>
      <c r="R23" s="39"/>
      <c r="S23" s="39">
        <v>36500</v>
      </c>
      <c r="T23" s="40">
        <v>83000</v>
      </c>
      <c r="U23" s="41">
        <f t="shared" si="0"/>
        <v>489500</v>
      </c>
    </row>
    <row r="24" spans="1:21" x14ac:dyDescent="0.3">
      <c r="A24" s="15" t="s">
        <v>26</v>
      </c>
      <c r="B24" s="15" t="s">
        <v>18</v>
      </c>
      <c r="C24" s="15" t="s">
        <v>33</v>
      </c>
      <c r="D24" s="16">
        <f>58340-1440</f>
        <v>56900</v>
      </c>
      <c r="E24" s="16">
        <v>2</v>
      </c>
      <c r="F24" s="15">
        <v>2</v>
      </c>
      <c r="G24" s="15" t="s">
        <v>39</v>
      </c>
      <c r="H24" s="15"/>
      <c r="N24" s="32" t="s">
        <v>82</v>
      </c>
      <c r="O24" s="33" t="s">
        <v>70</v>
      </c>
      <c r="P24" s="34">
        <v>500000</v>
      </c>
      <c r="Q24" s="34"/>
      <c r="R24" s="34"/>
      <c r="S24" s="34">
        <v>73000</v>
      </c>
      <c r="T24" s="35">
        <v>83000</v>
      </c>
      <c r="U24" s="36">
        <f t="shared" si="0"/>
        <v>656000</v>
      </c>
    </row>
    <row r="25" spans="1:21" x14ac:dyDescent="0.3">
      <c r="A25" s="15" t="s">
        <v>26</v>
      </c>
      <c r="B25" s="15" t="s">
        <v>18</v>
      </c>
      <c r="C25" s="15" t="s">
        <v>34</v>
      </c>
      <c r="D25" s="16">
        <f>126900-9620</f>
        <v>117280</v>
      </c>
      <c r="E25" s="16">
        <v>2</v>
      </c>
      <c r="F25" s="15">
        <v>2</v>
      </c>
      <c r="G25" s="15" t="s">
        <v>39</v>
      </c>
      <c r="H25" s="15"/>
      <c r="N25" s="37"/>
      <c r="O25" s="38" t="s">
        <v>71</v>
      </c>
      <c r="P25" s="39">
        <f>P24/2</f>
        <v>250000</v>
      </c>
      <c r="Q25" s="39"/>
      <c r="R25" s="39"/>
      <c r="S25" s="39">
        <v>36500</v>
      </c>
      <c r="T25" s="40">
        <v>83000</v>
      </c>
      <c r="U25" s="41">
        <f t="shared" si="0"/>
        <v>369500</v>
      </c>
    </row>
    <row r="26" spans="1:21" x14ac:dyDescent="0.3">
      <c r="A26" s="15" t="s">
        <v>26</v>
      </c>
      <c r="B26" s="15" t="s">
        <v>18</v>
      </c>
      <c r="C26" s="15" t="s">
        <v>35</v>
      </c>
      <c r="D26" s="16">
        <v>17760</v>
      </c>
      <c r="E26" s="16">
        <v>2</v>
      </c>
      <c r="F26" s="15">
        <v>2</v>
      </c>
      <c r="G26" s="15" t="s">
        <v>39</v>
      </c>
      <c r="H26" s="15"/>
      <c r="N26" s="32" t="s">
        <v>69</v>
      </c>
      <c r="O26" s="33" t="s">
        <v>70</v>
      </c>
      <c r="P26" s="34">
        <v>500000</v>
      </c>
      <c r="Q26" s="34"/>
      <c r="R26" s="34"/>
      <c r="S26" s="34">
        <v>88000</v>
      </c>
      <c r="T26" s="35"/>
      <c r="U26" s="36">
        <f t="shared" si="0"/>
        <v>588000</v>
      </c>
    </row>
    <row r="27" spans="1:21" x14ac:dyDescent="0.3">
      <c r="A27" s="15" t="s">
        <v>26</v>
      </c>
      <c r="B27" s="15" t="s">
        <v>18</v>
      </c>
      <c r="C27" s="15" t="s">
        <v>37</v>
      </c>
      <c r="D27" s="16">
        <v>6480</v>
      </c>
      <c r="E27" s="16">
        <v>2</v>
      </c>
      <c r="F27" s="15">
        <v>2</v>
      </c>
      <c r="G27" s="15" t="s">
        <v>39</v>
      </c>
      <c r="H27" s="15"/>
      <c r="N27" s="37"/>
      <c r="O27" s="38" t="s">
        <v>71</v>
      </c>
      <c r="P27" s="39">
        <f>P26/2</f>
        <v>250000</v>
      </c>
      <c r="Q27" s="39"/>
      <c r="R27" s="39"/>
      <c r="S27" s="39">
        <v>44000</v>
      </c>
      <c r="T27" s="40"/>
      <c r="U27" s="41">
        <f t="shared" si="0"/>
        <v>294000</v>
      </c>
    </row>
    <row r="28" spans="1:21" x14ac:dyDescent="0.3">
      <c r="A28" s="19" t="s">
        <v>26</v>
      </c>
      <c r="B28" s="19" t="s">
        <v>0</v>
      </c>
      <c r="C28" s="19" t="s">
        <v>30</v>
      </c>
      <c r="D28" s="23">
        <v>602000</v>
      </c>
      <c r="E28" s="20">
        <v>2</v>
      </c>
      <c r="F28" s="19">
        <v>2</v>
      </c>
      <c r="G28" s="19" t="s">
        <v>38</v>
      </c>
      <c r="H28" s="19"/>
      <c r="N28" s="32" t="s">
        <v>72</v>
      </c>
      <c r="O28" s="33" t="s">
        <v>70</v>
      </c>
      <c r="P28" s="34"/>
      <c r="Q28" s="34"/>
      <c r="R28" s="34"/>
      <c r="S28" s="34">
        <v>88000</v>
      </c>
      <c r="T28" s="35"/>
      <c r="U28" s="36">
        <f t="shared" si="0"/>
        <v>88000</v>
      </c>
    </row>
    <row r="29" spans="1:21" x14ac:dyDescent="0.3">
      <c r="A29" s="17" t="s">
        <v>26</v>
      </c>
      <c r="B29" s="17" t="s">
        <v>17</v>
      </c>
      <c r="C29" s="17" t="s">
        <v>55</v>
      </c>
      <c r="D29" s="24">
        <v>1400000</v>
      </c>
      <c r="E29" s="25">
        <v>2</v>
      </c>
      <c r="F29" s="25">
        <v>2</v>
      </c>
      <c r="G29" s="25" t="s">
        <v>43</v>
      </c>
      <c r="H29" s="17" t="s">
        <v>57</v>
      </c>
      <c r="N29" s="37"/>
      <c r="O29" s="38" t="s">
        <v>71</v>
      </c>
      <c r="P29" s="39"/>
      <c r="Q29" s="39"/>
      <c r="R29" s="39"/>
      <c r="S29" s="39">
        <v>44000</v>
      </c>
      <c r="T29" s="40"/>
      <c r="U29" s="41">
        <f t="shared" si="0"/>
        <v>44000</v>
      </c>
    </row>
    <row r="30" spans="1:21" x14ac:dyDescent="0.3">
      <c r="A30" s="15" t="s">
        <v>26</v>
      </c>
      <c r="B30" s="15" t="s">
        <v>18</v>
      </c>
      <c r="C30" s="15" t="s">
        <v>51</v>
      </c>
      <c r="D30" s="16">
        <f>62520-2700+1420</f>
        <v>61240</v>
      </c>
      <c r="E30" s="16">
        <v>1</v>
      </c>
      <c r="F30" s="15">
        <v>1</v>
      </c>
      <c r="G30" s="15" t="s">
        <v>39</v>
      </c>
      <c r="H30" s="15"/>
      <c r="N30" s="32" t="s">
        <v>73</v>
      </c>
      <c r="O30" s="33" t="s">
        <v>70</v>
      </c>
      <c r="P30" s="34"/>
      <c r="Q30" s="34"/>
      <c r="R30" s="34"/>
      <c r="S30" s="34">
        <v>88000</v>
      </c>
      <c r="T30" s="35"/>
      <c r="U30" s="36">
        <f t="shared" si="0"/>
        <v>88000</v>
      </c>
    </row>
    <row r="31" spans="1:21" x14ac:dyDescent="0.3">
      <c r="A31" s="15" t="s">
        <v>26</v>
      </c>
      <c r="B31" s="15" t="s">
        <v>18</v>
      </c>
      <c r="C31" s="15" t="s">
        <v>52</v>
      </c>
      <c r="D31" s="15" t="s">
        <v>60</v>
      </c>
      <c r="E31" s="16">
        <v>1</v>
      </c>
      <c r="F31" s="15">
        <v>1</v>
      </c>
      <c r="G31" s="15" t="s">
        <v>5</v>
      </c>
      <c r="H31" s="15"/>
      <c r="N31" s="37"/>
      <c r="O31" s="38" t="s">
        <v>71</v>
      </c>
      <c r="P31" s="39"/>
      <c r="Q31" s="39"/>
      <c r="R31" s="39"/>
      <c r="S31" s="39">
        <v>44000</v>
      </c>
      <c r="T31" s="40"/>
      <c r="U31" s="41">
        <f t="shared" si="0"/>
        <v>44000</v>
      </c>
    </row>
    <row r="32" spans="1:21" x14ac:dyDescent="0.3">
      <c r="A32" s="19" t="s">
        <v>26</v>
      </c>
      <c r="B32" s="19" t="s">
        <v>0</v>
      </c>
      <c r="C32" s="19" t="s">
        <v>31</v>
      </c>
      <c r="D32" s="23">
        <v>679000</v>
      </c>
      <c r="E32" s="20">
        <v>1</v>
      </c>
      <c r="F32" s="19">
        <v>1</v>
      </c>
      <c r="G32" s="19" t="s">
        <v>38</v>
      </c>
      <c r="H32" s="19"/>
      <c r="N32" s="32" t="s">
        <v>74</v>
      </c>
      <c r="O32" s="33" t="s">
        <v>70</v>
      </c>
      <c r="P32" s="34"/>
      <c r="Q32" s="34"/>
      <c r="R32" s="34"/>
      <c r="S32" s="34">
        <v>88000</v>
      </c>
      <c r="T32" s="35"/>
      <c r="U32" s="36">
        <f t="shared" si="0"/>
        <v>88000</v>
      </c>
    </row>
    <row r="33" spans="1:21" x14ac:dyDescent="0.3">
      <c r="A33" s="17" t="s">
        <v>26</v>
      </c>
      <c r="B33" s="17" t="s">
        <v>17</v>
      </c>
      <c r="C33" s="17" t="s">
        <v>56</v>
      </c>
      <c r="D33" s="24">
        <v>100000</v>
      </c>
      <c r="E33" s="25">
        <v>1</v>
      </c>
      <c r="F33" s="25">
        <v>1</v>
      </c>
      <c r="G33" s="25" t="s">
        <v>43</v>
      </c>
      <c r="H33" s="26" t="s">
        <v>58</v>
      </c>
      <c r="N33" s="37"/>
      <c r="O33" s="38" t="s">
        <v>71</v>
      </c>
      <c r="P33" s="39"/>
      <c r="Q33" s="39"/>
      <c r="R33" s="39"/>
      <c r="S33" s="39">
        <v>44000</v>
      </c>
      <c r="T33" s="40"/>
      <c r="U33" s="41">
        <f t="shared" si="0"/>
        <v>44000</v>
      </c>
    </row>
    <row r="34" spans="1:21" x14ac:dyDescent="0.3">
      <c r="A34" s="1"/>
      <c r="B34" s="1"/>
      <c r="C34" s="7"/>
      <c r="D34" s="2"/>
      <c r="E34" s="2"/>
      <c r="F34" s="8"/>
      <c r="G34" s="8"/>
      <c r="H34" s="3"/>
      <c r="N34" s="32" t="s">
        <v>75</v>
      </c>
      <c r="O34" s="33" t="s">
        <v>70</v>
      </c>
      <c r="P34" s="34"/>
      <c r="Q34" s="34"/>
      <c r="R34" s="34"/>
      <c r="S34" s="34">
        <v>88000</v>
      </c>
      <c r="T34" s="35"/>
      <c r="U34" s="36">
        <f t="shared" si="0"/>
        <v>88000</v>
      </c>
    </row>
    <row r="35" spans="1:21" x14ac:dyDescent="0.3">
      <c r="A35" s="1"/>
      <c r="B35" s="1"/>
      <c r="C35" s="7"/>
      <c r="D35" s="2"/>
      <c r="E35" s="2"/>
      <c r="F35" s="8"/>
      <c r="G35" s="8"/>
      <c r="H35" s="11"/>
      <c r="N35" s="37"/>
      <c r="O35" s="38" t="s">
        <v>71</v>
      </c>
      <c r="P35" s="39"/>
      <c r="Q35" s="39"/>
      <c r="R35" s="39"/>
      <c r="S35" s="39">
        <v>44000</v>
      </c>
      <c r="T35" s="40"/>
      <c r="U35" s="41">
        <f t="shared" si="0"/>
        <v>44000</v>
      </c>
    </row>
    <row r="36" spans="1:21" x14ac:dyDescent="0.3">
      <c r="A36" s="1"/>
      <c r="B36" s="1"/>
      <c r="C36" s="7"/>
      <c r="D36" s="1"/>
      <c r="E36" s="1"/>
      <c r="F36" s="8"/>
      <c r="G36" s="8"/>
      <c r="H36" s="3"/>
      <c r="N36" s="32" t="s">
        <v>83</v>
      </c>
      <c r="O36" s="33" t="s">
        <v>70</v>
      </c>
      <c r="P36" s="34"/>
      <c r="Q36" s="34"/>
      <c r="R36" s="34"/>
      <c r="S36" s="34">
        <v>88000</v>
      </c>
      <c r="T36" s="35"/>
      <c r="U36" s="36">
        <f t="shared" si="0"/>
        <v>88000</v>
      </c>
    </row>
    <row r="37" spans="1:21" ht="15" thickBot="1" x14ac:dyDescent="0.35">
      <c r="A37" s="1"/>
      <c r="B37" s="1"/>
      <c r="C37" s="7"/>
      <c r="D37" s="2"/>
      <c r="E37" s="2"/>
      <c r="F37" s="8"/>
      <c r="G37" s="8"/>
      <c r="H37" s="1"/>
      <c r="N37" s="42"/>
      <c r="O37" s="43" t="s">
        <v>71</v>
      </c>
      <c r="P37" s="44"/>
      <c r="Q37" s="44"/>
      <c r="R37" s="44"/>
      <c r="S37" s="44">
        <v>44000</v>
      </c>
      <c r="T37" s="45"/>
      <c r="U37" s="46">
        <f t="shared" si="0"/>
        <v>44000</v>
      </c>
    </row>
    <row r="38" spans="1:21" x14ac:dyDescent="0.3">
      <c r="A38" s="1"/>
      <c r="B38" s="1"/>
      <c r="C38" s="7"/>
      <c r="D38" s="2"/>
      <c r="E38" s="2"/>
      <c r="F38" s="8"/>
      <c r="G38" s="8"/>
      <c r="H38" s="1"/>
      <c r="N38" s="47" t="s">
        <v>84</v>
      </c>
      <c r="O38" s="48"/>
      <c r="P38" s="49">
        <f>P27+P25+P23+P21+P19+P17+P15+P13+P11+P9+P7+P5+P3</f>
        <v>3977725</v>
      </c>
      <c r="Q38" s="49">
        <f t="shared" ref="Q38:T38" si="1">Q27+Q25+Q23+Q21+Q19+Q17+Q15+Q13+Q11+Q9+Q7+Q5+Q3</f>
        <v>954000</v>
      </c>
      <c r="R38" s="49">
        <f t="shared" si="1"/>
        <v>1500000</v>
      </c>
      <c r="S38" s="49">
        <f>S9+S11+S13+S15+S17+S19+S21+S23+S25+S27+S29+S31+S33+S35+S37</f>
        <v>493500</v>
      </c>
      <c r="T38" s="50">
        <f t="shared" si="1"/>
        <v>2004000</v>
      </c>
      <c r="U38" s="51">
        <v>8929225</v>
      </c>
    </row>
    <row r="39" spans="1:21" ht="15" thickBot="1" x14ac:dyDescent="0.35">
      <c r="A39" s="1"/>
      <c r="B39" s="1"/>
      <c r="C39" s="7"/>
      <c r="D39" s="2"/>
      <c r="E39" s="2"/>
      <c r="F39" s="8"/>
      <c r="G39" s="8"/>
      <c r="H39" s="9"/>
      <c r="N39" s="64" t="s">
        <v>85</v>
      </c>
      <c r="O39" s="65"/>
      <c r="P39" s="65"/>
      <c r="Q39" s="65"/>
      <c r="R39" s="65"/>
      <c r="S39" s="65"/>
      <c r="T39" s="65"/>
      <c r="U39" s="52">
        <f>U36+U34+U32+U30+U28+U26+U24+U22+U20+U18+U16+U14+U12+U10+U8+U6+U4+U2</f>
        <v>15854450</v>
      </c>
    </row>
    <row r="40" spans="1:21" x14ac:dyDescent="0.3">
      <c r="A40" s="1"/>
      <c r="B40" s="1"/>
      <c r="C40" s="7"/>
      <c r="D40" s="2"/>
      <c r="E40" s="2"/>
      <c r="F40" s="8"/>
      <c r="G40" s="8"/>
      <c r="H40" s="9"/>
    </row>
    <row r="41" spans="1:21" x14ac:dyDescent="0.3">
      <c r="A41" s="1"/>
      <c r="B41" s="1"/>
      <c r="C41" s="7"/>
      <c r="D41" s="2"/>
      <c r="E41" s="2"/>
      <c r="F41" s="8"/>
      <c r="G41" s="8"/>
    </row>
    <row r="42" spans="1:21" x14ac:dyDescent="0.3">
      <c r="A42" s="1"/>
      <c r="B42" s="1"/>
      <c r="C42" s="7"/>
      <c r="D42" s="1"/>
      <c r="E42" s="1"/>
      <c r="F42" s="8"/>
      <c r="G42" s="8"/>
      <c r="H42" s="1"/>
    </row>
    <row r="43" spans="1:21" x14ac:dyDescent="0.3">
      <c r="A43" s="1"/>
      <c r="B43" s="1"/>
      <c r="C43" s="7"/>
      <c r="D43" s="2"/>
      <c r="E43" s="2"/>
      <c r="F43" s="8"/>
      <c r="G43" s="8"/>
      <c r="H43" s="10"/>
    </row>
    <row r="44" spans="1:21" x14ac:dyDescent="0.3">
      <c r="A44" s="1"/>
      <c r="B44" s="1"/>
      <c r="C44" s="7"/>
      <c r="D44" s="1"/>
      <c r="E44" s="1"/>
      <c r="F44" s="8"/>
      <c r="G44" s="8"/>
      <c r="H44" s="3"/>
    </row>
    <row r="45" spans="1:21" x14ac:dyDescent="0.3">
      <c r="A45" s="1"/>
      <c r="B45" s="1"/>
      <c r="C45" s="7"/>
      <c r="D45" s="1"/>
      <c r="E45" s="1"/>
      <c r="F45" s="3"/>
      <c r="G45" s="8"/>
      <c r="H45" s="3"/>
    </row>
  </sheetData>
  <autoFilter ref="A1:H1" xr:uid="{0F0642A0-04FE-4273-9141-31BB66D7F044}"/>
  <sortState xmlns:xlrd2="http://schemas.microsoft.com/office/spreadsheetml/2017/richdata2" ref="A2:H33">
    <sortCondition ref="A2:A33"/>
    <sortCondition descending="1" ref="F2:F33"/>
    <sortCondition ref="B2:B33"/>
  </sortState>
  <mergeCells count="1">
    <mergeCell ref="N39:T39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DF43-8AC6-4C20-B8A9-21ED3C132EE8}">
  <dimension ref="A1:AH56"/>
  <sheetViews>
    <sheetView tabSelected="1" workbookViewId="0">
      <selection activeCell="J1" sqref="J1"/>
    </sheetView>
  </sheetViews>
  <sheetFormatPr defaultRowHeight="14.4" x14ac:dyDescent="0.3"/>
  <cols>
    <col min="1" max="1" width="8.88671875" style="4"/>
    <col min="2" max="2" width="12.33203125" style="4" bestFit="1" customWidth="1"/>
    <col min="3" max="3" width="49.33203125" style="4" customWidth="1"/>
    <col min="4" max="4" width="14.77734375" style="4" customWidth="1"/>
    <col min="5" max="5" width="14.77734375" style="4" hidden="1" customWidth="1"/>
    <col min="6" max="6" width="15.88671875" style="4" customWidth="1"/>
    <col min="7" max="7" width="22.21875" style="4" hidden="1" customWidth="1"/>
    <col min="8" max="8" width="255.77734375" style="4" hidden="1" customWidth="1"/>
    <col min="9" max="9" width="13" style="1" customWidth="1"/>
    <col min="10" max="10" width="25" style="4" customWidth="1"/>
    <col min="11" max="11" width="8.88671875" style="4"/>
    <col min="12" max="12" width="8.88671875" style="4" hidden="1" customWidth="1"/>
    <col min="13" max="13" width="15" style="4" hidden="1" customWidth="1"/>
    <col min="14" max="17" width="8.88671875" style="4" hidden="1" customWidth="1"/>
    <col min="18" max="18" width="9.77734375" style="4" customWidth="1"/>
    <col min="19" max="19" width="13.33203125" style="7" customWidth="1"/>
    <col min="20" max="20" width="8" style="62" customWidth="1"/>
    <col min="21" max="21" width="11.44140625" style="6" bestFit="1" customWidth="1"/>
    <col min="22" max="23" width="8.88671875" style="4"/>
    <col min="24" max="32" width="0" style="4" hidden="1" customWidth="1"/>
    <col min="33" max="33" width="10.109375" style="4" hidden="1" customWidth="1"/>
    <col min="34" max="34" width="0" style="4" hidden="1" customWidth="1"/>
    <col min="35" max="16384" width="8.88671875" style="4"/>
  </cols>
  <sheetData>
    <row r="1" spans="1:34" x14ac:dyDescent="0.3">
      <c r="A1" s="12" t="s">
        <v>9</v>
      </c>
      <c r="B1" s="12" t="s">
        <v>12</v>
      </c>
      <c r="C1" s="12" t="s">
        <v>10</v>
      </c>
      <c r="D1" s="12" t="s">
        <v>11</v>
      </c>
      <c r="E1" s="13" t="s">
        <v>25</v>
      </c>
      <c r="F1" s="13" t="s">
        <v>25</v>
      </c>
      <c r="G1" s="13" t="s">
        <v>45</v>
      </c>
      <c r="H1" s="14" t="s">
        <v>61</v>
      </c>
      <c r="I1" s="13"/>
      <c r="J1" s="28"/>
      <c r="K1" s="29"/>
      <c r="M1" s="29" t="s">
        <v>90</v>
      </c>
      <c r="N1" s="29" t="s">
        <v>64</v>
      </c>
      <c r="O1" s="29" t="s">
        <v>65</v>
      </c>
      <c r="P1" s="29" t="s">
        <v>66</v>
      </c>
      <c r="Q1" s="30" t="s">
        <v>67</v>
      </c>
      <c r="R1" s="31"/>
      <c r="S1" s="75"/>
      <c r="T1" s="13"/>
      <c r="U1" s="13"/>
      <c r="X1" s="28"/>
      <c r="Y1" s="29"/>
      <c r="Z1" s="29" t="s">
        <v>63</v>
      </c>
      <c r="AA1" s="29" t="s">
        <v>64</v>
      </c>
      <c r="AB1" s="29" t="s">
        <v>65</v>
      </c>
      <c r="AC1" s="29" t="s">
        <v>66</v>
      </c>
      <c r="AD1" s="30" t="s">
        <v>67</v>
      </c>
      <c r="AE1" s="31" t="s">
        <v>68</v>
      </c>
      <c r="AH1" s="4" t="s">
        <v>89</v>
      </c>
    </row>
    <row r="2" spans="1:34" x14ac:dyDescent="0.3">
      <c r="A2" s="15" t="s">
        <v>13</v>
      </c>
      <c r="B2" s="15" t="s">
        <v>18</v>
      </c>
      <c r="C2" s="15" t="s">
        <v>20</v>
      </c>
      <c r="D2" s="16">
        <v>76357</v>
      </c>
      <c r="E2" s="16">
        <v>5</v>
      </c>
      <c r="F2" s="15" t="s">
        <v>59</v>
      </c>
      <c r="G2" s="15" t="s">
        <v>42</v>
      </c>
      <c r="H2" s="58" t="s">
        <v>21</v>
      </c>
      <c r="I2" s="57"/>
      <c r="J2" s="32" t="s">
        <v>69</v>
      </c>
      <c r="K2" s="33" t="s">
        <v>70</v>
      </c>
      <c r="L2" s="34">
        <v>326625</v>
      </c>
      <c r="M2" s="34">
        <f>L2/5*6</f>
        <v>391950</v>
      </c>
      <c r="N2" s="34">
        <v>80000</v>
      </c>
      <c r="O2" s="34"/>
      <c r="P2" s="34"/>
      <c r="Q2" s="35"/>
      <c r="R2" s="36">
        <f>M2+N2+O2+P2+Q2</f>
        <v>471950</v>
      </c>
      <c r="S2" s="76"/>
      <c r="U2" s="63"/>
      <c r="X2" s="32" t="s">
        <v>69</v>
      </c>
      <c r="Y2" s="33" t="s">
        <v>70</v>
      </c>
      <c r="Z2" s="34">
        <v>326625</v>
      </c>
      <c r="AA2" s="34">
        <v>80000</v>
      </c>
      <c r="AB2" s="34"/>
      <c r="AC2" s="34"/>
      <c r="AD2" s="35"/>
      <c r="AE2" s="36">
        <f>+Z2+AA2+AB2+AC2+AD2</f>
        <v>406625</v>
      </c>
      <c r="AG2" s="54">
        <v>44200</v>
      </c>
      <c r="AH2" s="4">
        <f>AE2/4</f>
        <v>101656.25</v>
      </c>
    </row>
    <row r="3" spans="1:34" x14ac:dyDescent="0.3">
      <c r="A3" s="15" t="s">
        <v>13</v>
      </c>
      <c r="B3" s="15" t="s">
        <v>18</v>
      </c>
      <c r="C3" s="15" t="s">
        <v>19</v>
      </c>
      <c r="D3" s="16">
        <v>35000</v>
      </c>
      <c r="E3" s="16">
        <v>5</v>
      </c>
      <c r="F3" s="15" t="s">
        <v>59</v>
      </c>
      <c r="G3" s="15" t="s">
        <v>41</v>
      </c>
      <c r="H3" s="58"/>
      <c r="I3" s="57"/>
      <c r="J3" s="37"/>
      <c r="K3" s="38" t="s">
        <v>71</v>
      </c>
      <c r="L3" s="39">
        <f>L2/2</f>
        <v>163312.5</v>
      </c>
      <c r="M3" s="39">
        <f>M2/2</f>
        <v>195975</v>
      </c>
      <c r="N3" s="39">
        <v>40000</v>
      </c>
      <c r="O3" s="39"/>
      <c r="P3" s="39"/>
      <c r="Q3" s="40"/>
      <c r="R3" s="41">
        <f>M3+N3+O3+P3+Q3</f>
        <v>235975</v>
      </c>
      <c r="S3" s="76"/>
      <c r="U3" s="63"/>
      <c r="X3" s="37"/>
      <c r="Y3" s="38" t="s">
        <v>71</v>
      </c>
      <c r="Z3" s="39">
        <f>Z2/2</f>
        <v>163312.5</v>
      </c>
      <c r="AA3" s="39">
        <v>40000</v>
      </c>
      <c r="AB3" s="39"/>
      <c r="AC3" s="39"/>
      <c r="AD3" s="40"/>
      <c r="AE3" s="41">
        <f t="shared" ref="AE3:AE39" si="0">+Z3+AA3+AB3+AC3+AD3</f>
        <v>203312.5</v>
      </c>
      <c r="AG3" s="54">
        <f t="shared" ref="AG3:AG14" si="1">AG2+7</f>
        <v>44207</v>
      </c>
      <c r="AH3" s="4">
        <f>AH2</f>
        <v>101656.25</v>
      </c>
    </row>
    <row r="4" spans="1:34" x14ac:dyDescent="0.3">
      <c r="A4" s="15" t="s">
        <v>13</v>
      </c>
      <c r="B4" s="15" t="s">
        <v>18</v>
      </c>
      <c r="C4" s="15" t="s">
        <v>22</v>
      </c>
      <c r="D4" s="16">
        <v>1200</v>
      </c>
      <c r="E4" s="16">
        <v>5</v>
      </c>
      <c r="F4" s="15" t="s">
        <v>59</v>
      </c>
      <c r="G4" s="15" t="s">
        <v>42</v>
      </c>
      <c r="H4" s="58"/>
      <c r="I4" s="57"/>
      <c r="J4" s="32" t="s">
        <v>72</v>
      </c>
      <c r="K4" s="33" t="s">
        <v>70</v>
      </c>
      <c r="L4" s="34">
        <v>282750</v>
      </c>
      <c r="M4" s="34">
        <f>L4/5*6</f>
        <v>339300</v>
      </c>
      <c r="N4" s="34">
        <v>80000</v>
      </c>
      <c r="O4" s="34">
        <v>200000</v>
      </c>
      <c r="P4" s="34"/>
      <c r="Q4" s="35"/>
      <c r="R4" s="36">
        <f>M4+N4+O4+P4+Q4</f>
        <v>619300</v>
      </c>
      <c r="S4" s="76"/>
      <c r="U4" s="63"/>
      <c r="X4" s="32" t="s">
        <v>72</v>
      </c>
      <c r="Y4" s="33" t="s">
        <v>70</v>
      </c>
      <c r="Z4" s="34">
        <v>282750</v>
      </c>
      <c r="AA4" s="34">
        <v>80000</v>
      </c>
      <c r="AB4" s="34">
        <v>200000</v>
      </c>
      <c r="AC4" s="34"/>
      <c r="AD4" s="35"/>
      <c r="AE4" s="36">
        <f t="shared" si="0"/>
        <v>562750</v>
      </c>
      <c r="AG4" s="54">
        <f t="shared" si="1"/>
        <v>44214</v>
      </c>
      <c r="AH4" s="4">
        <f>AH3</f>
        <v>101656.25</v>
      </c>
    </row>
    <row r="5" spans="1:34" x14ac:dyDescent="0.3">
      <c r="A5" s="17" t="s">
        <v>13</v>
      </c>
      <c r="B5" s="17" t="s">
        <v>17</v>
      </c>
      <c r="C5" s="17" t="s">
        <v>4</v>
      </c>
      <c r="D5" s="18">
        <v>56892</v>
      </c>
      <c r="E5" s="18">
        <v>5</v>
      </c>
      <c r="F5" s="17" t="s">
        <v>40</v>
      </c>
      <c r="G5" s="17" t="s">
        <v>41</v>
      </c>
      <c r="H5" s="59"/>
      <c r="I5" s="57"/>
      <c r="J5" s="37"/>
      <c r="K5" s="38" t="s">
        <v>71</v>
      </c>
      <c r="L5" s="39">
        <f>L4/2</f>
        <v>141375</v>
      </c>
      <c r="M5" s="39">
        <f>M4/2</f>
        <v>169650</v>
      </c>
      <c r="N5" s="39">
        <v>40000</v>
      </c>
      <c r="O5" s="39">
        <v>100000</v>
      </c>
      <c r="P5" s="39"/>
      <c r="Q5" s="40"/>
      <c r="R5" s="41">
        <f>M5+N5+O5+P5+Q5</f>
        <v>309650</v>
      </c>
      <c r="S5" s="76"/>
      <c r="U5" s="63"/>
      <c r="X5" s="37"/>
      <c r="Y5" s="38" t="s">
        <v>71</v>
      </c>
      <c r="Z5" s="39">
        <f>Z4/2</f>
        <v>141375</v>
      </c>
      <c r="AA5" s="39">
        <v>40000</v>
      </c>
      <c r="AB5" s="39">
        <v>100000</v>
      </c>
      <c r="AC5" s="39"/>
      <c r="AD5" s="40"/>
      <c r="AE5" s="41">
        <f t="shared" si="0"/>
        <v>281375</v>
      </c>
      <c r="AG5" s="54">
        <f t="shared" si="1"/>
        <v>44221</v>
      </c>
      <c r="AH5" s="4">
        <f>AH4</f>
        <v>101656.25</v>
      </c>
    </row>
    <row r="6" spans="1:34" x14ac:dyDescent="0.3">
      <c r="A6" s="19" t="s">
        <v>13</v>
      </c>
      <c r="B6" s="19" t="s">
        <v>0</v>
      </c>
      <c r="C6" s="19" t="s">
        <v>14</v>
      </c>
      <c r="D6" s="20">
        <v>64000</v>
      </c>
      <c r="E6" s="20">
        <v>5</v>
      </c>
      <c r="F6" s="19">
        <v>5</v>
      </c>
      <c r="G6" s="19" t="s">
        <v>38</v>
      </c>
      <c r="H6" s="60"/>
      <c r="I6" s="57"/>
      <c r="S6" s="76"/>
      <c r="U6" s="63"/>
      <c r="X6" s="32" t="s">
        <v>73</v>
      </c>
      <c r="Y6" s="33" t="s">
        <v>70</v>
      </c>
      <c r="Z6" s="34">
        <v>426075</v>
      </c>
      <c r="AA6" s="34">
        <v>80000</v>
      </c>
      <c r="AB6" s="34">
        <v>400000</v>
      </c>
      <c r="AC6" s="34"/>
      <c r="AD6" s="35"/>
      <c r="AE6" s="36">
        <f t="shared" si="0"/>
        <v>906075</v>
      </c>
      <c r="AG6" s="54">
        <f t="shared" si="1"/>
        <v>44228</v>
      </c>
      <c r="AH6" s="4">
        <f>AE4/4</f>
        <v>140687.5</v>
      </c>
    </row>
    <row r="7" spans="1:34" x14ac:dyDescent="0.3">
      <c r="A7" s="19" t="s">
        <v>13</v>
      </c>
      <c r="B7" s="19" t="s">
        <v>0</v>
      </c>
      <c r="C7" s="19" t="s">
        <v>15</v>
      </c>
      <c r="D7" s="20">
        <v>142000</v>
      </c>
      <c r="E7" s="20">
        <v>5</v>
      </c>
      <c r="F7" s="19">
        <v>5</v>
      </c>
      <c r="G7" s="19" t="s">
        <v>38</v>
      </c>
      <c r="H7" s="60"/>
      <c r="J7" s="14" t="s">
        <v>95</v>
      </c>
      <c r="K7" s="81" t="s">
        <v>70</v>
      </c>
      <c r="L7" s="14"/>
      <c r="M7" s="14"/>
      <c r="N7" s="14"/>
      <c r="O7" s="14"/>
      <c r="P7" s="14"/>
      <c r="Q7" s="14"/>
      <c r="R7" s="82">
        <f>R2+R4</f>
        <v>1091250</v>
      </c>
      <c r="S7" s="76"/>
      <c r="U7" s="63"/>
      <c r="V7" s="1"/>
      <c r="W7" s="1"/>
      <c r="X7" s="37"/>
      <c r="Y7" s="38" t="s">
        <v>71</v>
      </c>
      <c r="Z7" s="39">
        <f>Z6/2</f>
        <v>213037.5</v>
      </c>
      <c r="AA7" s="39">
        <v>40000</v>
      </c>
      <c r="AB7" s="39">
        <v>200000</v>
      </c>
      <c r="AC7" s="39"/>
      <c r="AD7" s="40"/>
      <c r="AE7" s="41">
        <f t="shared" si="0"/>
        <v>453037.5</v>
      </c>
      <c r="AG7" s="54">
        <f t="shared" si="1"/>
        <v>44235</v>
      </c>
      <c r="AH7" s="4">
        <f>AH6</f>
        <v>140687.5</v>
      </c>
    </row>
    <row r="8" spans="1:34" x14ac:dyDescent="0.3">
      <c r="A8" s="19" t="s">
        <v>13</v>
      </c>
      <c r="B8" s="19" t="s">
        <v>0</v>
      </c>
      <c r="C8" s="21" t="s">
        <v>16</v>
      </c>
      <c r="D8" s="22">
        <v>234000</v>
      </c>
      <c r="E8" s="22">
        <v>5</v>
      </c>
      <c r="F8" s="19">
        <v>5</v>
      </c>
      <c r="G8" s="19" t="s">
        <v>38</v>
      </c>
      <c r="H8" s="60"/>
      <c r="J8" s="14" t="s">
        <v>95</v>
      </c>
      <c r="K8" s="83" t="s">
        <v>71</v>
      </c>
      <c r="L8" s="14"/>
      <c r="M8" s="14"/>
      <c r="N8" s="14"/>
      <c r="O8" s="14"/>
      <c r="P8" s="14"/>
      <c r="Q8" s="14"/>
      <c r="R8" s="82">
        <f>R3+R5</f>
        <v>545625</v>
      </c>
      <c r="S8" s="76"/>
      <c r="U8" s="63"/>
      <c r="V8" s="1"/>
      <c r="W8" s="5"/>
      <c r="X8" s="32" t="s">
        <v>74</v>
      </c>
      <c r="Y8" s="33" t="s">
        <v>70</v>
      </c>
      <c r="Z8" s="34">
        <v>740000</v>
      </c>
      <c r="AA8" s="34">
        <v>278000</v>
      </c>
      <c r="AB8" s="34">
        <v>500000</v>
      </c>
      <c r="AC8" s="34">
        <v>22000</v>
      </c>
      <c r="AD8" s="35">
        <v>185000</v>
      </c>
      <c r="AE8" s="36">
        <f t="shared" si="0"/>
        <v>1725000</v>
      </c>
      <c r="AG8" s="54">
        <f t="shared" si="1"/>
        <v>44242</v>
      </c>
      <c r="AH8" s="4">
        <f>AH7</f>
        <v>140687.5</v>
      </c>
    </row>
    <row r="9" spans="1:34" x14ac:dyDescent="0.3">
      <c r="A9" s="67" t="s">
        <v>13</v>
      </c>
      <c r="B9" s="67" t="s">
        <v>17</v>
      </c>
      <c r="C9" s="67" t="s">
        <v>8</v>
      </c>
      <c r="D9" s="68">
        <v>14000</v>
      </c>
      <c r="E9" s="68">
        <v>4</v>
      </c>
      <c r="F9" s="67" t="s">
        <v>40</v>
      </c>
      <c r="G9" s="17" t="s">
        <v>41</v>
      </c>
      <c r="H9" s="59"/>
      <c r="S9" s="76"/>
      <c r="U9" s="63"/>
      <c r="V9" s="1"/>
      <c r="W9" s="5"/>
      <c r="X9" s="37"/>
      <c r="Y9" s="38" t="s">
        <v>71</v>
      </c>
      <c r="Z9" s="39">
        <f>Z8/2</f>
        <v>370000</v>
      </c>
      <c r="AA9" s="39">
        <v>139000</v>
      </c>
      <c r="AB9" s="39">
        <v>250000</v>
      </c>
      <c r="AC9" s="39">
        <v>11000</v>
      </c>
      <c r="AD9" s="40">
        <v>185000</v>
      </c>
      <c r="AE9" s="41">
        <f t="shared" si="0"/>
        <v>955000</v>
      </c>
      <c r="AG9" s="54">
        <f t="shared" si="1"/>
        <v>44249</v>
      </c>
      <c r="AH9" s="4">
        <f>AH8</f>
        <v>140687.5</v>
      </c>
    </row>
    <row r="10" spans="1:34" ht="21" x14ac:dyDescent="0.4">
      <c r="A10" s="71"/>
      <c r="B10" s="71"/>
      <c r="C10" s="77" t="s">
        <v>91</v>
      </c>
      <c r="D10" s="78">
        <f>SUM(D2:D9)</f>
        <v>623449</v>
      </c>
      <c r="E10" s="72"/>
      <c r="F10" s="71"/>
      <c r="G10" s="66"/>
      <c r="H10" s="59"/>
      <c r="U10" s="63"/>
      <c r="V10" s="1"/>
      <c r="W10" s="5"/>
      <c r="X10" s="37"/>
      <c r="Y10" s="38"/>
      <c r="Z10" s="39"/>
      <c r="AA10" s="39"/>
      <c r="AB10" s="39"/>
      <c r="AC10" s="39"/>
      <c r="AD10" s="40"/>
      <c r="AE10" s="41"/>
      <c r="AG10" s="54"/>
    </row>
    <row r="11" spans="1:34" x14ac:dyDescent="0.3">
      <c r="A11" s="71"/>
      <c r="B11" s="71"/>
      <c r="C11" s="71"/>
      <c r="D11" s="72"/>
      <c r="E11" s="72"/>
      <c r="F11" s="71"/>
      <c r="G11" s="66"/>
      <c r="H11" s="59"/>
      <c r="U11" s="63"/>
      <c r="V11" s="1"/>
      <c r="W11" s="5"/>
      <c r="X11" s="37"/>
      <c r="Y11" s="38"/>
      <c r="Z11" s="39"/>
      <c r="AA11" s="39"/>
      <c r="AB11" s="39"/>
      <c r="AC11" s="39"/>
      <c r="AD11" s="40"/>
      <c r="AE11" s="41"/>
      <c r="AG11" s="54"/>
    </row>
    <row r="12" spans="1:34" x14ac:dyDescent="0.3">
      <c r="A12" s="69" t="s">
        <v>26</v>
      </c>
      <c r="B12" s="69" t="s">
        <v>17</v>
      </c>
      <c r="C12" s="69" t="s">
        <v>44</v>
      </c>
      <c r="D12" s="70">
        <v>2500</v>
      </c>
      <c r="E12" s="70">
        <v>4</v>
      </c>
      <c r="F12" s="69" t="s">
        <v>40</v>
      </c>
      <c r="G12" s="17" t="s">
        <v>41</v>
      </c>
      <c r="H12" s="59"/>
      <c r="J12" s="32" t="s">
        <v>73</v>
      </c>
      <c r="K12" s="33" t="s">
        <v>70</v>
      </c>
      <c r="L12" s="34">
        <v>426075</v>
      </c>
      <c r="M12" s="34">
        <f>L12/5*6</f>
        <v>511290</v>
      </c>
      <c r="N12" s="34">
        <v>80000</v>
      </c>
      <c r="O12" s="34">
        <v>400000</v>
      </c>
      <c r="P12" s="34"/>
      <c r="Q12" s="35"/>
      <c r="R12" s="36">
        <f>M12+N12+O12+P12+Q12</f>
        <v>991290</v>
      </c>
      <c r="S12" s="4"/>
      <c r="T12" s="4"/>
      <c r="U12" s="4"/>
      <c r="V12" s="1"/>
      <c r="W12" s="1"/>
      <c r="X12" s="32" t="s">
        <v>75</v>
      </c>
      <c r="Y12" s="33" t="s">
        <v>70</v>
      </c>
      <c r="Z12" s="34">
        <v>740000</v>
      </c>
      <c r="AA12" s="34">
        <v>278000</v>
      </c>
      <c r="AB12" s="34">
        <v>900000</v>
      </c>
      <c r="AC12" s="34">
        <v>22000</v>
      </c>
      <c r="AD12" s="35">
        <v>185000</v>
      </c>
      <c r="AE12" s="36">
        <f t="shared" si="0"/>
        <v>2125000</v>
      </c>
      <c r="AG12" s="54">
        <f>AG9+7</f>
        <v>44256</v>
      </c>
      <c r="AH12" s="4">
        <f>AE6/5</f>
        <v>181215</v>
      </c>
    </row>
    <row r="13" spans="1:34" x14ac:dyDescent="0.3">
      <c r="A13" s="15" t="s">
        <v>26</v>
      </c>
      <c r="B13" s="15" t="s">
        <v>18</v>
      </c>
      <c r="C13" s="15" t="s">
        <v>24</v>
      </c>
      <c r="D13" s="16">
        <v>2000</v>
      </c>
      <c r="E13" s="16">
        <v>4</v>
      </c>
      <c r="F13" s="15" t="s">
        <v>62</v>
      </c>
      <c r="G13" s="15" t="s">
        <v>42</v>
      </c>
      <c r="H13" s="58" t="s">
        <v>32</v>
      </c>
      <c r="J13" s="37"/>
      <c r="K13" s="38" t="s">
        <v>71</v>
      </c>
      <c r="L13" s="39">
        <f>L12/2</f>
        <v>213037.5</v>
      </c>
      <c r="M13" s="39">
        <f>M12/2</f>
        <v>255645</v>
      </c>
      <c r="N13" s="39">
        <v>40000</v>
      </c>
      <c r="O13" s="39">
        <v>200000</v>
      </c>
      <c r="P13" s="39"/>
      <c r="Q13" s="40"/>
      <c r="R13" s="41">
        <f>M13+N13+O13+P13+Q13</f>
        <v>495645</v>
      </c>
      <c r="S13" s="4"/>
      <c r="T13" s="4"/>
      <c r="U13" s="4"/>
      <c r="X13" s="37"/>
      <c r="Y13" s="38" t="s">
        <v>71</v>
      </c>
      <c r="Z13" s="39">
        <f>Z12/2</f>
        <v>370000</v>
      </c>
      <c r="AA13" s="39">
        <v>139000</v>
      </c>
      <c r="AB13" s="39">
        <v>450000</v>
      </c>
      <c r="AC13" s="39">
        <v>11000</v>
      </c>
      <c r="AD13" s="40">
        <v>185000</v>
      </c>
      <c r="AE13" s="41">
        <f t="shared" si="0"/>
        <v>1155000</v>
      </c>
      <c r="AG13" s="54">
        <f t="shared" si="1"/>
        <v>44263</v>
      </c>
      <c r="AH13" s="4">
        <f>AH12</f>
        <v>181215</v>
      </c>
    </row>
    <row r="14" spans="1:34" x14ac:dyDescent="0.3">
      <c r="A14" s="17" t="s">
        <v>26</v>
      </c>
      <c r="B14" s="17" t="s">
        <v>17</v>
      </c>
      <c r="C14" s="17" t="s">
        <v>27</v>
      </c>
      <c r="D14" s="17" t="s">
        <v>54</v>
      </c>
      <c r="E14" s="18">
        <v>4</v>
      </c>
      <c r="F14" s="17" t="s">
        <v>40</v>
      </c>
      <c r="G14" s="17" t="s">
        <v>41</v>
      </c>
      <c r="H14" s="59"/>
      <c r="J14" s="32" t="s">
        <v>74</v>
      </c>
      <c r="K14" s="33" t="s">
        <v>70</v>
      </c>
      <c r="L14" s="34">
        <v>740000</v>
      </c>
      <c r="M14" s="34">
        <f>L14/5*6</f>
        <v>888000</v>
      </c>
      <c r="N14" s="34">
        <v>278000</v>
      </c>
      <c r="O14" s="34">
        <v>500000</v>
      </c>
      <c r="P14" s="34">
        <v>22000</v>
      </c>
      <c r="Q14" s="35">
        <v>185000</v>
      </c>
      <c r="R14" s="36">
        <f>M14+N14+O14+P14+Q14</f>
        <v>1873000</v>
      </c>
      <c r="S14" s="76"/>
      <c r="U14" s="63"/>
      <c r="X14" s="32" t="s">
        <v>76</v>
      </c>
      <c r="Y14" s="33" t="s">
        <v>70</v>
      </c>
      <c r="Z14" s="34">
        <v>740000</v>
      </c>
      <c r="AA14" s="34">
        <v>278000</v>
      </c>
      <c r="AB14" s="34">
        <v>400000</v>
      </c>
      <c r="AC14" s="34">
        <v>22000</v>
      </c>
      <c r="AD14" s="35">
        <v>185000</v>
      </c>
      <c r="AE14" s="36">
        <f t="shared" si="0"/>
        <v>1625000</v>
      </c>
      <c r="AG14" s="54">
        <f t="shared" si="1"/>
        <v>44270</v>
      </c>
      <c r="AH14" s="4">
        <f>AH13</f>
        <v>181215</v>
      </c>
    </row>
    <row r="15" spans="1:34" x14ac:dyDescent="0.3">
      <c r="A15" s="17" t="s">
        <v>26</v>
      </c>
      <c r="B15" s="17" t="s">
        <v>17</v>
      </c>
      <c r="C15" s="17" t="s">
        <v>28</v>
      </c>
      <c r="D15" s="17" t="s">
        <v>54</v>
      </c>
      <c r="E15" s="18">
        <v>4</v>
      </c>
      <c r="F15" s="17" t="s">
        <v>40</v>
      </c>
      <c r="G15" s="17" t="s">
        <v>41</v>
      </c>
      <c r="H15" s="59"/>
      <c r="J15" s="37"/>
      <c r="K15" s="38" t="s">
        <v>71</v>
      </c>
      <c r="L15" s="39">
        <f>L14/2</f>
        <v>370000</v>
      </c>
      <c r="M15" s="39">
        <f>M14/2</f>
        <v>444000</v>
      </c>
      <c r="N15" s="39">
        <v>139000</v>
      </c>
      <c r="O15" s="39">
        <v>250000</v>
      </c>
      <c r="P15" s="39">
        <v>11000</v>
      </c>
      <c r="Q15" s="40">
        <v>185000</v>
      </c>
      <c r="R15" s="41">
        <f>M15+N15+O15+P15+Q15</f>
        <v>1029000</v>
      </c>
      <c r="S15" s="76"/>
      <c r="U15" s="63"/>
      <c r="X15" s="37"/>
      <c r="Y15" s="38" t="s">
        <v>71</v>
      </c>
      <c r="Z15" s="39">
        <f>Z14/2</f>
        <v>370000</v>
      </c>
      <c r="AA15" s="39">
        <v>139000</v>
      </c>
      <c r="AB15" s="39">
        <v>200000</v>
      </c>
      <c r="AC15" s="39">
        <v>11000</v>
      </c>
      <c r="AD15" s="40">
        <v>185000</v>
      </c>
      <c r="AE15" s="41">
        <f t="shared" si="0"/>
        <v>905000</v>
      </c>
      <c r="AG15" s="54">
        <f t="shared" ref="AG15:AG55" si="2">AG14+7</f>
        <v>44277</v>
      </c>
      <c r="AH15" s="4">
        <f>AH14</f>
        <v>181215</v>
      </c>
    </row>
    <row r="16" spans="1:34" x14ac:dyDescent="0.3">
      <c r="A16" s="15" t="s">
        <v>26</v>
      </c>
      <c r="B16" s="15" t="s">
        <v>18</v>
      </c>
      <c r="C16" s="15" t="s">
        <v>23</v>
      </c>
      <c r="D16" s="15" t="s">
        <v>36</v>
      </c>
      <c r="E16" s="16">
        <v>4</v>
      </c>
      <c r="F16" s="15">
        <v>4</v>
      </c>
      <c r="G16" s="15"/>
      <c r="H16" s="58"/>
      <c r="J16" s="32" t="s">
        <v>75</v>
      </c>
      <c r="K16" s="33" t="s">
        <v>70</v>
      </c>
      <c r="L16" s="34">
        <v>740000</v>
      </c>
      <c r="M16" s="34">
        <f>L16/5*6</f>
        <v>888000</v>
      </c>
      <c r="N16" s="34">
        <v>278000</v>
      </c>
      <c r="O16" s="34">
        <v>900000</v>
      </c>
      <c r="P16" s="34">
        <v>22000</v>
      </c>
      <c r="Q16" s="35">
        <v>185000</v>
      </c>
      <c r="R16" s="36">
        <f>M16+N16+O16+P16+Q16</f>
        <v>2273000</v>
      </c>
      <c r="S16" s="76"/>
      <c r="U16" s="63"/>
      <c r="X16" s="32" t="s">
        <v>77</v>
      </c>
      <c r="Y16" s="33" t="s">
        <v>70</v>
      </c>
      <c r="Z16" s="34">
        <v>740000</v>
      </c>
      <c r="AA16" s="34">
        <v>278000</v>
      </c>
      <c r="AB16" s="34">
        <v>600000</v>
      </c>
      <c r="AC16" s="34">
        <v>58000</v>
      </c>
      <c r="AD16" s="35">
        <v>400000</v>
      </c>
      <c r="AE16" s="36">
        <f t="shared" si="0"/>
        <v>2076000</v>
      </c>
      <c r="AG16" s="54">
        <f t="shared" si="2"/>
        <v>44284</v>
      </c>
      <c r="AH16" s="4">
        <f>AH15</f>
        <v>181215</v>
      </c>
    </row>
    <row r="17" spans="1:34" x14ac:dyDescent="0.3">
      <c r="A17" s="15" t="s">
        <v>26</v>
      </c>
      <c r="B17" s="15" t="s">
        <v>18</v>
      </c>
      <c r="C17" s="15" t="s">
        <v>46</v>
      </c>
      <c r="D17" s="16">
        <v>63000</v>
      </c>
      <c r="E17" s="16">
        <v>4</v>
      </c>
      <c r="F17" s="15">
        <v>4</v>
      </c>
      <c r="G17" s="15" t="s">
        <v>39</v>
      </c>
      <c r="H17" s="58" t="s">
        <v>47</v>
      </c>
      <c r="J17" s="37"/>
      <c r="K17" s="38" t="s">
        <v>71</v>
      </c>
      <c r="L17" s="39">
        <f>L16/2</f>
        <v>370000</v>
      </c>
      <c r="M17" s="39">
        <f>M16/2</f>
        <v>444000</v>
      </c>
      <c r="N17" s="39">
        <v>139000</v>
      </c>
      <c r="O17" s="39">
        <v>450000</v>
      </c>
      <c r="P17" s="39">
        <v>11000</v>
      </c>
      <c r="Q17" s="40">
        <v>185000</v>
      </c>
      <c r="R17" s="41">
        <f>M17+N17+O17+P17+Q17</f>
        <v>1229000</v>
      </c>
      <c r="S17" s="76"/>
      <c r="U17" s="63"/>
      <c r="X17" s="37"/>
      <c r="Y17" s="38" t="s">
        <v>71</v>
      </c>
      <c r="Z17" s="39">
        <f>Z16/2</f>
        <v>370000</v>
      </c>
      <c r="AA17" s="39">
        <v>139000</v>
      </c>
      <c r="AB17" s="39">
        <v>300000</v>
      </c>
      <c r="AC17" s="39">
        <v>29000</v>
      </c>
      <c r="AD17" s="40">
        <v>400000</v>
      </c>
      <c r="AE17" s="41">
        <f t="shared" si="0"/>
        <v>1238000</v>
      </c>
      <c r="AG17" s="54">
        <f t="shared" si="2"/>
        <v>44291</v>
      </c>
      <c r="AH17" s="4">
        <f>AE8/4</f>
        <v>431250</v>
      </c>
    </row>
    <row r="18" spans="1:34" x14ac:dyDescent="0.3">
      <c r="A18" s="15" t="s">
        <v>26</v>
      </c>
      <c r="B18" s="15" t="s">
        <v>18</v>
      </c>
      <c r="C18" s="15" t="s">
        <v>49</v>
      </c>
      <c r="D18" s="15" t="s">
        <v>53</v>
      </c>
      <c r="E18" s="16">
        <v>3</v>
      </c>
      <c r="F18" s="15">
        <v>3</v>
      </c>
      <c r="G18" s="15" t="s">
        <v>39</v>
      </c>
      <c r="H18" s="58" t="s">
        <v>48</v>
      </c>
      <c r="J18" s="32" t="s">
        <v>76</v>
      </c>
      <c r="K18" s="33" t="s">
        <v>70</v>
      </c>
      <c r="L18" s="34">
        <v>740000</v>
      </c>
      <c r="M18" s="34">
        <f>L18/5*6</f>
        <v>888000</v>
      </c>
      <c r="N18" s="34">
        <v>278000</v>
      </c>
      <c r="O18" s="34">
        <v>400000</v>
      </c>
      <c r="P18" s="34">
        <v>22000</v>
      </c>
      <c r="Q18" s="35">
        <v>185000</v>
      </c>
      <c r="R18" s="36">
        <f>M18+N18+O18+P18+Q18</f>
        <v>1773000</v>
      </c>
      <c r="S18" s="76"/>
      <c r="U18" s="63"/>
      <c r="X18" s="32" t="s">
        <v>78</v>
      </c>
      <c r="Y18" s="33" t="s">
        <v>70</v>
      </c>
      <c r="Z18" s="34">
        <v>740000</v>
      </c>
      <c r="AA18" s="34">
        <v>278000</v>
      </c>
      <c r="AB18" s="34"/>
      <c r="AC18" s="34">
        <v>58000</v>
      </c>
      <c r="AD18" s="35">
        <v>400000</v>
      </c>
      <c r="AE18" s="36">
        <f t="shared" si="0"/>
        <v>1476000</v>
      </c>
      <c r="AG18" s="54">
        <f t="shared" si="2"/>
        <v>44298</v>
      </c>
      <c r="AH18" s="4">
        <f>AH17</f>
        <v>431250</v>
      </c>
    </row>
    <row r="19" spans="1:34" x14ac:dyDescent="0.3">
      <c r="A19" s="15" t="s">
        <v>26</v>
      </c>
      <c r="B19" s="15" t="s">
        <v>18</v>
      </c>
      <c r="C19" s="15" t="s">
        <v>6</v>
      </c>
      <c r="D19" s="16">
        <v>2100</v>
      </c>
      <c r="E19" s="16">
        <v>3</v>
      </c>
      <c r="F19" s="15">
        <v>3</v>
      </c>
      <c r="G19" s="15" t="s">
        <v>39</v>
      </c>
      <c r="H19" s="58"/>
      <c r="J19" s="37"/>
      <c r="K19" s="38" t="s">
        <v>71</v>
      </c>
      <c r="L19" s="39">
        <f>L18/2</f>
        <v>370000</v>
      </c>
      <c r="M19" s="39">
        <f>M18/2</f>
        <v>444000</v>
      </c>
      <c r="N19" s="39">
        <v>139000</v>
      </c>
      <c r="O19" s="39">
        <v>200000</v>
      </c>
      <c r="P19" s="39">
        <v>11000</v>
      </c>
      <c r="Q19" s="40">
        <v>185000</v>
      </c>
      <c r="R19" s="41">
        <f>M19+N19+O19+P19+Q19</f>
        <v>979000</v>
      </c>
      <c r="S19" s="76"/>
      <c r="U19" s="63"/>
      <c r="X19" s="37"/>
      <c r="Y19" s="38" t="s">
        <v>71</v>
      </c>
      <c r="Z19" s="39">
        <f>Z18/2</f>
        <v>370000</v>
      </c>
      <c r="AA19" s="39">
        <v>139000</v>
      </c>
      <c r="AB19" s="39"/>
      <c r="AC19" s="39">
        <v>29000</v>
      </c>
      <c r="AD19" s="40">
        <v>400000</v>
      </c>
      <c r="AE19" s="41">
        <f t="shared" si="0"/>
        <v>938000</v>
      </c>
      <c r="AG19" s="54">
        <f t="shared" si="2"/>
        <v>44305</v>
      </c>
      <c r="AH19" s="4">
        <f>AH18</f>
        <v>431250</v>
      </c>
    </row>
    <row r="20" spans="1:34" x14ac:dyDescent="0.3">
      <c r="A20" s="19" t="s">
        <v>26</v>
      </c>
      <c r="B20" s="19" t="s">
        <v>0</v>
      </c>
      <c r="C20" s="19" t="s">
        <v>29</v>
      </c>
      <c r="D20" s="23">
        <v>408000</v>
      </c>
      <c r="E20" s="27">
        <v>3</v>
      </c>
      <c r="F20" s="19">
        <v>3</v>
      </c>
      <c r="G20" s="19" t="s">
        <v>38</v>
      </c>
      <c r="H20" s="60"/>
      <c r="S20" s="4"/>
      <c r="U20" s="63"/>
      <c r="X20" s="32" t="s">
        <v>79</v>
      </c>
      <c r="Y20" s="33" t="s">
        <v>70</v>
      </c>
      <c r="Z20" s="34">
        <v>740000</v>
      </c>
      <c r="AA20" s="34">
        <v>278000</v>
      </c>
      <c r="AB20" s="34"/>
      <c r="AC20" s="34">
        <v>58000</v>
      </c>
      <c r="AD20" s="35">
        <v>400000</v>
      </c>
      <c r="AE20" s="36">
        <f t="shared" si="0"/>
        <v>1476000</v>
      </c>
      <c r="AG20" s="54">
        <f t="shared" si="2"/>
        <v>44312</v>
      </c>
      <c r="AH20" s="4">
        <f>AH19</f>
        <v>431250</v>
      </c>
    </row>
    <row r="21" spans="1:34" x14ac:dyDescent="0.3">
      <c r="A21" s="15" t="s">
        <v>26</v>
      </c>
      <c r="B21" s="15" t="s">
        <v>18</v>
      </c>
      <c r="C21" s="15" t="s">
        <v>50</v>
      </c>
      <c r="D21" s="15" t="s">
        <v>53</v>
      </c>
      <c r="E21" s="16">
        <v>2</v>
      </c>
      <c r="F21" s="15">
        <v>2</v>
      </c>
      <c r="G21" s="15" t="s">
        <v>39</v>
      </c>
      <c r="H21" s="58"/>
      <c r="J21" s="14" t="s">
        <v>96</v>
      </c>
      <c r="K21" s="81" t="s">
        <v>70</v>
      </c>
      <c r="L21" s="14"/>
      <c r="M21" s="14"/>
      <c r="N21" s="14"/>
      <c r="O21" s="14"/>
      <c r="P21" s="14"/>
      <c r="Q21" s="14"/>
      <c r="R21" s="82">
        <f>R12+R14+R16+R18</f>
        <v>6910290</v>
      </c>
      <c r="S21" s="4"/>
      <c r="U21" s="63"/>
      <c r="X21" s="37"/>
      <c r="Y21" s="38" t="s">
        <v>71</v>
      </c>
      <c r="Z21" s="39">
        <f>Z20/2</f>
        <v>370000</v>
      </c>
      <c r="AA21" s="39">
        <f>AA20/2</f>
        <v>139000</v>
      </c>
      <c r="AB21" s="39"/>
      <c r="AC21" s="39">
        <v>29000</v>
      </c>
      <c r="AD21" s="40">
        <v>400000</v>
      </c>
      <c r="AE21" s="41">
        <f t="shared" si="0"/>
        <v>938000</v>
      </c>
      <c r="AG21" s="54">
        <f t="shared" si="2"/>
        <v>44319</v>
      </c>
      <c r="AH21" s="4">
        <f>AE12/5</f>
        <v>425000</v>
      </c>
    </row>
    <row r="22" spans="1:34" x14ac:dyDescent="0.3">
      <c r="A22" s="15" t="s">
        <v>26</v>
      </c>
      <c r="B22" s="15" t="s">
        <v>18</v>
      </c>
      <c r="C22" s="15" t="s">
        <v>7</v>
      </c>
      <c r="D22" s="16">
        <v>2681</v>
      </c>
      <c r="E22" s="16">
        <v>2</v>
      </c>
      <c r="F22" s="15">
        <v>2</v>
      </c>
      <c r="G22" s="15" t="s">
        <v>39</v>
      </c>
      <c r="H22" s="58"/>
      <c r="J22" s="14" t="s">
        <v>96</v>
      </c>
      <c r="K22" s="83" t="s">
        <v>71</v>
      </c>
      <c r="L22" s="14"/>
      <c r="M22" s="14"/>
      <c r="N22" s="14"/>
      <c r="O22" s="14"/>
      <c r="P22" s="14"/>
      <c r="Q22" s="14"/>
      <c r="R22" s="82">
        <f>R13+R15+R17+R19</f>
        <v>3732645</v>
      </c>
      <c r="S22" s="4"/>
      <c r="U22" s="63"/>
      <c r="X22" s="32" t="s">
        <v>80</v>
      </c>
      <c r="Y22" s="33" t="s">
        <v>70</v>
      </c>
      <c r="Z22" s="34">
        <v>740000</v>
      </c>
      <c r="AA22" s="34"/>
      <c r="AB22" s="34"/>
      <c r="AC22" s="34">
        <v>73000</v>
      </c>
      <c r="AD22" s="35">
        <v>83000</v>
      </c>
      <c r="AE22" s="36">
        <f t="shared" si="0"/>
        <v>896000</v>
      </c>
      <c r="AG22" s="54">
        <f t="shared" si="2"/>
        <v>44326</v>
      </c>
      <c r="AH22" s="4">
        <f>AH21</f>
        <v>425000</v>
      </c>
    </row>
    <row r="23" spans="1:34" x14ac:dyDescent="0.3">
      <c r="A23" s="15" t="s">
        <v>26</v>
      </c>
      <c r="B23" s="15" t="s">
        <v>18</v>
      </c>
      <c r="C23" s="15" t="s">
        <v>3</v>
      </c>
      <c r="D23" s="15" t="s">
        <v>36</v>
      </c>
      <c r="E23" s="16">
        <v>2</v>
      </c>
      <c r="F23" s="15">
        <v>2</v>
      </c>
      <c r="G23" s="15" t="s">
        <v>5</v>
      </c>
      <c r="H23" s="58"/>
      <c r="S23" s="4"/>
      <c r="U23" s="63"/>
      <c r="X23" s="37"/>
      <c r="Y23" s="38" t="s">
        <v>71</v>
      </c>
      <c r="Z23" s="39">
        <f>Z22/2</f>
        <v>370000</v>
      </c>
      <c r="AA23" s="39"/>
      <c r="AB23" s="39"/>
      <c r="AC23" s="39">
        <v>36500</v>
      </c>
      <c r="AD23" s="40">
        <v>83000</v>
      </c>
      <c r="AE23" s="41">
        <f t="shared" si="0"/>
        <v>489500</v>
      </c>
      <c r="AG23" s="54">
        <f t="shared" si="2"/>
        <v>44333</v>
      </c>
      <c r="AH23" s="4">
        <f>AH22</f>
        <v>425000</v>
      </c>
    </row>
    <row r="24" spans="1:34" x14ac:dyDescent="0.3">
      <c r="A24" s="15" t="s">
        <v>26</v>
      </c>
      <c r="B24" s="15" t="s">
        <v>18</v>
      </c>
      <c r="C24" s="15" t="s">
        <v>1</v>
      </c>
      <c r="D24" s="15" t="s">
        <v>36</v>
      </c>
      <c r="E24" s="16">
        <v>2</v>
      </c>
      <c r="F24" s="15">
        <v>2</v>
      </c>
      <c r="G24" s="15" t="s">
        <v>5</v>
      </c>
      <c r="H24" s="58"/>
      <c r="S24" s="4"/>
      <c r="U24" s="63"/>
      <c r="X24" s="32" t="s">
        <v>81</v>
      </c>
      <c r="Y24" s="33" t="s">
        <v>70</v>
      </c>
      <c r="Z24" s="34">
        <v>740000</v>
      </c>
      <c r="AA24" s="34"/>
      <c r="AB24" s="34"/>
      <c r="AC24" s="34">
        <v>73000</v>
      </c>
      <c r="AD24" s="35">
        <v>83000</v>
      </c>
      <c r="AE24" s="36">
        <f t="shared" si="0"/>
        <v>896000</v>
      </c>
      <c r="AG24" s="54">
        <f t="shared" si="2"/>
        <v>44340</v>
      </c>
      <c r="AH24" s="4">
        <f>AH23</f>
        <v>425000</v>
      </c>
    </row>
    <row r="25" spans="1:34" x14ac:dyDescent="0.3">
      <c r="A25" s="15" t="s">
        <v>26</v>
      </c>
      <c r="B25" s="15" t="s">
        <v>18</v>
      </c>
      <c r="C25" s="15" t="s">
        <v>2</v>
      </c>
      <c r="D25" s="15" t="s">
        <v>36</v>
      </c>
      <c r="E25" s="16">
        <v>2</v>
      </c>
      <c r="F25" s="15">
        <v>2</v>
      </c>
      <c r="G25" s="15" t="s">
        <v>5</v>
      </c>
      <c r="H25" s="58"/>
      <c r="J25" s="32" t="s">
        <v>77</v>
      </c>
      <c r="K25" s="33" t="s">
        <v>70</v>
      </c>
      <c r="L25" s="34">
        <v>740000</v>
      </c>
      <c r="M25" s="34">
        <f>L25/5*6</f>
        <v>888000</v>
      </c>
      <c r="N25" s="34">
        <v>278000</v>
      </c>
      <c r="O25" s="34">
        <v>600000</v>
      </c>
      <c r="P25" s="34">
        <v>58000</v>
      </c>
      <c r="Q25" s="35">
        <v>400000</v>
      </c>
      <c r="R25" s="36">
        <f>M25+N25+O25+P25+Q25</f>
        <v>2224000</v>
      </c>
      <c r="S25" s="76"/>
      <c r="U25" s="63"/>
      <c r="X25" s="37"/>
      <c r="Y25" s="38" t="s">
        <v>71</v>
      </c>
      <c r="Z25" s="39">
        <f>Z24/2</f>
        <v>370000</v>
      </c>
      <c r="AA25" s="39"/>
      <c r="AB25" s="39"/>
      <c r="AC25" s="39">
        <v>36500</v>
      </c>
      <c r="AD25" s="40">
        <v>83000</v>
      </c>
      <c r="AE25" s="41">
        <f t="shared" si="0"/>
        <v>489500</v>
      </c>
      <c r="AG25" s="54">
        <f t="shared" si="2"/>
        <v>44347</v>
      </c>
      <c r="AH25" s="4">
        <f>AH24</f>
        <v>425000</v>
      </c>
    </row>
    <row r="26" spans="1:34" x14ac:dyDescent="0.3">
      <c r="A26" s="15" t="s">
        <v>26</v>
      </c>
      <c r="B26" s="15" t="s">
        <v>18</v>
      </c>
      <c r="C26" s="15" t="s">
        <v>33</v>
      </c>
      <c r="D26" s="16">
        <f>58340-1440</f>
        <v>56900</v>
      </c>
      <c r="E26" s="16">
        <v>2</v>
      </c>
      <c r="F26" s="15">
        <v>2</v>
      </c>
      <c r="G26" s="15" t="s">
        <v>39</v>
      </c>
      <c r="H26" s="58"/>
      <c r="J26" s="37"/>
      <c r="K26" s="38" t="s">
        <v>71</v>
      </c>
      <c r="L26" s="39">
        <f>L25/2</f>
        <v>370000</v>
      </c>
      <c r="M26" s="39">
        <f>M25/2</f>
        <v>444000</v>
      </c>
      <c r="N26" s="39">
        <v>139000</v>
      </c>
      <c r="O26" s="39">
        <v>300000</v>
      </c>
      <c r="P26" s="39">
        <v>29000</v>
      </c>
      <c r="Q26" s="40">
        <v>400000</v>
      </c>
      <c r="R26" s="41">
        <f>M26+N26+O26+P26+Q26</f>
        <v>1312000</v>
      </c>
      <c r="S26" s="76"/>
      <c r="U26" s="63"/>
      <c r="X26" s="32" t="s">
        <v>82</v>
      </c>
      <c r="Y26" s="33" t="s">
        <v>70</v>
      </c>
      <c r="Z26" s="34">
        <v>500000</v>
      </c>
      <c r="AA26" s="34"/>
      <c r="AB26" s="34"/>
      <c r="AC26" s="34">
        <v>73000</v>
      </c>
      <c r="AD26" s="35">
        <v>83000</v>
      </c>
      <c r="AE26" s="36">
        <f t="shared" si="0"/>
        <v>656000</v>
      </c>
      <c r="AG26" s="54">
        <f t="shared" si="2"/>
        <v>44354</v>
      </c>
      <c r="AH26" s="4">
        <f>AE14/4</f>
        <v>406250</v>
      </c>
    </row>
    <row r="27" spans="1:34" x14ac:dyDescent="0.3">
      <c r="A27" s="15" t="s">
        <v>26</v>
      </c>
      <c r="B27" s="15" t="s">
        <v>18</v>
      </c>
      <c r="C27" s="15" t="s">
        <v>34</v>
      </c>
      <c r="D27" s="16">
        <f>126900-9620</f>
        <v>117280</v>
      </c>
      <c r="E27" s="16">
        <v>2</v>
      </c>
      <c r="F27" s="15">
        <v>2</v>
      </c>
      <c r="G27" s="15" t="s">
        <v>39</v>
      </c>
      <c r="H27" s="58"/>
      <c r="J27" s="32" t="s">
        <v>78</v>
      </c>
      <c r="K27" s="33" t="s">
        <v>70</v>
      </c>
      <c r="L27" s="34">
        <v>740000</v>
      </c>
      <c r="M27" s="34">
        <f>L27/5*6</f>
        <v>888000</v>
      </c>
      <c r="N27" s="34">
        <v>278000</v>
      </c>
      <c r="O27" s="34"/>
      <c r="P27" s="34">
        <v>58000</v>
      </c>
      <c r="Q27" s="35">
        <v>400000</v>
      </c>
      <c r="R27" s="36">
        <f>M27+N27+O27+P27+Q27</f>
        <v>1624000</v>
      </c>
      <c r="S27" s="76"/>
      <c r="U27" s="63"/>
      <c r="X27" s="37"/>
      <c r="Y27" s="38" t="s">
        <v>71</v>
      </c>
      <c r="Z27" s="39">
        <f>Z26/2</f>
        <v>250000</v>
      </c>
      <c r="AA27" s="39"/>
      <c r="AB27" s="39"/>
      <c r="AC27" s="39">
        <v>36500</v>
      </c>
      <c r="AD27" s="40">
        <v>83000</v>
      </c>
      <c r="AE27" s="41">
        <f t="shared" si="0"/>
        <v>369500</v>
      </c>
      <c r="AG27" s="54">
        <f t="shared" si="2"/>
        <v>44361</v>
      </c>
      <c r="AH27" s="4">
        <f>AH26</f>
        <v>406250</v>
      </c>
    </row>
    <row r="28" spans="1:34" x14ac:dyDescent="0.3">
      <c r="A28" s="15" t="s">
        <v>26</v>
      </c>
      <c r="B28" s="15" t="s">
        <v>18</v>
      </c>
      <c r="C28" s="15" t="s">
        <v>35</v>
      </c>
      <c r="D28" s="16">
        <v>17760</v>
      </c>
      <c r="E28" s="16">
        <v>2</v>
      </c>
      <c r="F28" s="15">
        <v>2</v>
      </c>
      <c r="G28" s="15" t="s">
        <v>39</v>
      </c>
      <c r="H28" s="58"/>
      <c r="J28" s="37"/>
      <c r="K28" s="38" t="s">
        <v>71</v>
      </c>
      <c r="L28" s="39">
        <f>L27/2</f>
        <v>370000</v>
      </c>
      <c r="M28" s="39">
        <f>M27/2</f>
        <v>444000</v>
      </c>
      <c r="N28" s="39">
        <v>139000</v>
      </c>
      <c r="O28" s="39"/>
      <c r="P28" s="39">
        <v>29000</v>
      </c>
      <c r="Q28" s="40">
        <v>400000</v>
      </c>
      <c r="R28" s="41">
        <f>M28+N28+O28+P28+Q28</f>
        <v>1012000</v>
      </c>
      <c r="S28" s="76"/>
      <c r="U28" s="63"/>
      <c r="X28" s="32" t="s">
        <v>69</v>
      </c>
      <c r="Y28" s="33" t="s">
        <v>70</v>
      </c>
      <c r="Z28" s="34">
        <v>500000</v>
      </c>
      <c r="AA28" s="34"/>
      <c r="AB28" s="34"/>
      <c r="AC28" s="34">
        <v>88000</v>
      </c>
      <c r="AD28" s="35"/>
      <c r="AE28" s="36">
        <f t="shared" si="0"/>
        <v>588000</v>
      </c>
      <c r="AG28" s="54">
        <f t="shared" si="2"/>
        <v>44368</v>
      </c>
      <c r="AH28" s="4">
        <f>AH27</f>
        <v>406250</v>
      </c>
    </row>
    <row r="29" spans="1:34" x14ac:dyDescent="0.3">
      <c r="A29" s="15" t="s">
        <v>26</v>
      </c>
      <c r="B29" s="15" t="s">
        <v>18</v>
      </c>
      <c r="C29" s="15" t="s">
        <v>37</v>
      </c>
      <c r="D29" s="16">
        <v>6480</v>
      </c>
      <c r="E29" s="16">
        <v>2</v>
      </c>
      <c r="F29" s="15">
        <v>2</v>
      </c>
      <c r="G29" s="15" t="s">
        <v>39</v>
      </c>
      <c r="H29" s="58"/>
      <c r="J29" s="32" t="s">
        <v>79</v>
      </c>
      <c r="K29" s="33" t="s">
        <v>70</v>
      </c>
      <c r="L29" s="34">
        <v>740000</v>
      </c>
      <c r="M29" s="34">
        <f>L29/5*6</f>
        <v>888000</v>
      </c>
      <c r="N29" s="34">
        <v>278000</v>
      </c>
      <c r="O29" s="34"/>
      <c r="P29" s="34">
        <v>58000</v>
      </c>
      <c r="Q29" s="35">
        <v>400000</v>
      </c>
      <c r="R29" s="36">
        <f>M29+N29+O29+P29+Q29</f>
        <v>1624000</v>
      </c>
      <c r="S29" s="76"/>
      <c r="U29" s="63"/>
      <c r="X29" s="37"/>
      <c r="Y29" s="38" t="s">
        <v>71</v>
      </c>
      <c r="Z29" s="39">
        <f>Z28/2</f>
        <v>250000</v>
      </c>
      <c r="AA29" s="39"/>
      <c r="AB29" s="39"/>
      <c r="AC29" s="39">
        <v>44000</v>
      </c>
      <c r="AD29" s="40"/>
      <c r="AE29" s="41">
        <f t="shared" si="0"/>
        <v>294000</v>
      </c>
      <c r="AG29" s="54">
        <f t="shared" si="2"/>
        <v>44375</v>
      </c>
      <c r="AH29" s="4">
        <f>AH28</f>
        <v>406250</v>
      </c>
    </row>
    <row r="30" spans="1:34" x14ac:dyDescent="0.3">
      <c r="A30" s="19" t="s">
        <v>26</v>
      </c>
      <c r="B30" s="19" t="s">
        <v>0</v>
      </c>
      <c r="C30" s="19" t="s">
        <v>30</v>
      </c>
      <c r="D30" s="23">
        <v>602000</v>
      </c>
      <c r="E30" s="20">
        <v>2</v>
      </c>
      <c r="F30" s="19">
        <v>2</v>
      </c>
      <c r="G30" s="19" t="s">
        <v>38</v>
      </c>
      <c r="H30" s="60"/>
      <c r="J30" s="37"/>
      <c r="K30" s="38" t="s">
        <v>71</v>
      </c>
      <c r="L30" s="39">
        <f>L29/2</f>
        <v>370000</v>
      </c>
      <c r="M30" s="39">
        <f>M29/2</f>
        <v>444000</v>
      </c>
      <c r="N30" s="39">
        <f>N29/2</f>
        <v>139000</v>
      </c>
      <c r="O30" s="39"/>
      <c r="P30" s="39">
        <v>29000</v>
      </c>
      <c r="Q30" s="40">
        <v>400000</v>
      </c>
      <c r="R30" s="41">
        <f>M30+N30+O30+P30+Q30</f>
        <v>1012000</v>
      </c>
      <c r="S30" s="76"/>
      <c r="U30" s="63"/>
      <c r="X30" s="32" t="s">
        <v>72</v>
      </c>
      <c r="Y30" s="33" t="s">
        <v>70</v>
      </c>
      <c r="Z30" s="34"/>
      <c r="AA30" s="34"/>
      <c r="AB30" s="34"/>
      <c r="AC30" s="34">
        <v>88000</v>
      </c>
      <c r="AD30" s="35"/>
      <c r="AE30" s="36">
        <f t="shared" si="0"/>
        <v>88000</v>
      </c>
      <c r="AG30" s="54">
        <f t="shared" si="2"/>
        <v>44382</v>
      </c>
      <c r="AH30" s="4">
        <f>AE16/4</f>
        <v>519000</v>
      </c>
    </row>
    <row r="31" spans="1:34" x14ac:dyDescent="0.3">
      <c r="A31" s="17" t="s">
        <v>26</v>
      </c>
      <c r="B31" s="17" t="s">
        <v>17</v>
      </c>
      <c r="C31" s="17" t="s">
        <v>55</v>
      </c>
      <c r="D31" s="24">
        <v>1400000</v>
      </c>
      <c r="E31" s="25">
        <v>2</v>
      </c>
      <c r="F31" s="25">
        <v>2</v>
      </c>
      <c r="G31" s="25" t="s">
        <v>43</v>
      </c>
      <c r="H31" s="59" t="s">
        <v>57</v>
      </c>
      <c r="J31" s="32" t="s">
        <v>80</v>
      </c>
      <c r="K31" s="33" t="s">
        <v>70</v>
      </c>
      <c r="L31" s="34">
        <v>740000</v>
      </c>
      <c r="M31" s="34">
        <f>L31/5*6</f>
        <v>888000</v>
      </c>
      <c r="N31" s="34"/>
      <c r="O31" s="34"/>
      <c r="P31" s="34">
        <v>73000</v>
      </c>
      <c r="Q31" s="35">
        <v>83000</v>
      </c>
      <c r="R31" s="36">
        <f>M31+N31+O31+P31+Q31</f>
        <v>1044000</v>
      </c>
      <c r="S31" s="76"/>
      <c r="U31" s="63"/>
      <c r="X31" s="37"/>
      <c r="Y31" s="38" t="s">
        <v>71</v>
      </c>
      <c r="Z31" s="39"/>
      <c r="AA31" s="39"/>
      <c r="AB31" s="39"/>
      <c r="AC31" s="39">
        <v>44000</v>
      </c>
      <c r="AD31" s="40"/>
      <c r="AE31" s="41">
        <f t="shared" si="0"/>
        <v>44000</v>
      </c>
      <c r="AG31" s="54">
        <f t="shared" si="2"/>
        <v>44389</v>
      </c>
      <c r="AH31" s="4">
        <f>AH30</f>
        <v>519000</v>
      </c>
    </row>
    <row r="32" spans="1:34" x14ac:dyDescent="0.3">
      <c r="A32" s="15" t="s">
        <v>26</v>
      </c>
      <c r="B32" s="15" t="s">
        <v>18</v>
      </c>
      <c r="C32" s="15" t="s">
        <v>51</v>
      </c>
      <c r="D32" s="16">
        <f>62520-2700+1420</f>
        <v>61240</v>
      </c>
      <c r="E32" s="16">
        <v>1</v>
      </c>
      <c r="F32" s="15">
        <v>1</v>
      </c>
      <c r="G32" s="15" t="s">
        <v>39</v>
      </c>
      <c r="H32" s="58"/>
      <c r="J32" s="37"/>
      <c r="K32" s="38" t="s">
        <v>71</v>
      </c>
      <c r="L32" s="39">
        <f>L31/2</f>
        <v>370000</v>
      </c>
      <c r="M32" s="39">
        <f>M31/2</f>
        <v>444000</v>
      </c>
      <c r="N32" s="39"/>
      <c r="O32" s="39"/>
      <c r="P32" s="39">
        <v>36500</v>
      </c>
      <c r="Q32" s="40">
        <v>83000</v>
      </c>
      <c r="R32" s="41">
        <f>M32+N32+O32+P32+Q32</f>
        <v>563500</v>
      </c>
      <c r="S32" s="76"/>
      <c r="U32" s="63"/>
      <c r="X32" s="32" t="s">
        <v>73</v>
      </c>
      <c r="Y32" s="33" t="s">
        <v>70</v>
      </c>
      <c r="Z32" s="34"/>
      <c r="AA32" s="34"/>
      <c r="AB32" s="34"/>
      <c r="AC32" s="34">
        <v>88000</v>
      </c>
      <c r="AD32" s="35"/>
      <c r="AE32" s="36">
        <f t="shared" si="0"/>
        <v>88000</v>
      </c>
      <c r="AG32" s="54">
        <f t="shared" si="2"/>
        <v>44396</v>
      </c>
      <c r="AH32" s="4">
        <f>AH31</f>
        <v>519000</v>
      </c>
    </row>
    <row r="33" spans="1:34" x14ac:dyDescent="0.3">
      <c r="A33" s="15" t="s">
        <v>26</v>
      </c>
      <c r="B33" s="15" t="s">
        <v>18</v>
      </c>
      <c r="C33" s="15" t="s">
        <v>99</v>
      </c>
      <c r="D33" s="15">
        <v>394</v>
      </c>
      <c r="E33" s="16">
        <v>1</v>
      </c>
      <c r="F33" s="15">
        <v>1</v>
      </c>
      <c r="G33" s="15" t="s">
        <v>5</v>
      </c>
      <c r="H33" s="58"/>
      <c r="J33" s="32" t="s">
        <v>81</v>
      </c>
      <c r="K33" s="33" t="s">
        <v>70</v>
      </c>
      <c r="L33" s="34">
        <v>740000</v>
      </c>
      <c r="M33" s="34">
        <f>L33/5*6</f>
        <v>888000</v>
      </c>
      <c r="N33" s="34"/>
      <c r="O33" s="34"/>
      <c r="P33" s="34">
        <v>73000</v>
      </c>
      <c r="Q33" s="35">
        <v>83000</v>
      </c>
      <c r="R33" s="36">
        <f>M33+N33+O33+P33+Q33</f>
        <v>1044000</v>
      </c>
      <c r="S33" s="76"/>
      <c r="U33" s="63"/>
      <c r="X33" s="37"/>
      <c r="Y33" s="38" t="s">
        <v>71</v>
      </c>
      <c r="Z33" s="39"/>
      <c r="AA33" s="39"/>
      <c r="AB33" s="39"/>
      <c r="AC33" s="39">
        <v>44000</v>
      </c>
      <c r="AD33" s="40"/>
      <c r="AE33" s="41">
        <f t="shared" si="0"/>
        <v>44000</v>
      </c>
      <c r="AG33" s="54">
        <f t="shared" si="2"/>
        <v>44403</v>
      </c>
      <c r="AH33" s="4">
        <f>AH32</f>
        <v>519000</v>
      </c>
    </row>
    <row r="34" spans="1:34" x14ac:dyDescent="0.3">
      <c r="A34" s="15" t="s">
        <v>26</v>
      </c>
      <c r="B34" s="15" t="s">
        <v>18</v>
      </c>
      <c r="C34" s="15" t="s">
        <v>52</v>
      </c>
      <c r="D34" s="15" t="s">
        <v>60</v>
      </c>
      <c r="E34" s="16">
        <v>1</v>
      </c>
      <c r="F34" s="15">
        <v>1</v>
      </c>
      <c r="G34" s="19" t="s">
        <v>38</v>
      </c>
      <c r="H34" s="60"/>
      <c r="J34" s="37"/>
      <c r="K34" s="38" t="s">
        <v>71</v>
      </c>
      <c r="L34" s="39">
        <f>L33/2</f>
        <v>370000</v>
      </c>
      <c r="M34" s="39">
        <f>M33/2</f>
        <v>444000</v>
      </c>
      <c r="N34" s="39"/>
      <c r="O34" s="39"/>
      <c r="P34" s="39">
        <v>36500</v>
      </c>
      <c r="Q34" s="40">
        <v>83000</v>
      </c>
      <c r="R34" s="41">
        <f>M34+N34+O34+P34+Q34</f>
        <v>563500</v>
      </c>
      <c r="S34" s="76"/>
      <c r="U34" s="63"/>
      <c r="X34" s="32" t="s">
        <v>74</v>
      </c>
      <c r="Y34" s="33" t="s">
        <v>70</v>
      </c>
      <c r="Z34" s="34"/>
      <c r="AA34" s="34"/>
      <c r="AB34" s="34"/>
      <c r="AC34" s="34">
        <v>88000</v>
      </c>
      <c r="AD34" s="35"/>
      <c r="AE34" s="36">
        <f t="shared" si="0"/>
        <v>88000</v>
      </c>
      <c r="AG34" s="54">
        <f t="shared" si="2"/>
        <v>44410</v>
      </c>
      <c r="AH34" s="4">
        <f>AE18/5</f>
        <v>295200</v>
      </c>
    </row>
    <row r="35" spans="1:34" x14ac:dyDescent="0.3">
      <c r="A35" s="19" t="s">
        <v>26</v>
      </c>
      <c r="B35" s="19" t="s">
        <v>0</v>
      </c>
      <c r="C35" s="19" t="s">
        <v>31</v>
      </c>
      <c r="D35" s="23">
        <v>679000</v>
      </c>
      <c r="E35" s="20">
        <v>1</v>
      </c>
      <c r="F35" s="19">
        <v>1</v>
      </c>
      <c r="G35" s="25" t="s">
        <v>43</v>
      </c>
      <c r="H35" s="61" t="s">
        <v>58</v>
      </c>
      <c r="J35" s="32" t="s">
        <v>82</v>
      </c>
      <c r="K35" s="33" t="s">
        <v>70</v>
      </c>
      <c r="L35" s="34">
        <v>500000</v>
      </c>
      <c r="M35" s="34">
        <f>L35/5*6</f>
        <v>600000</v>
      </c>
      <c r="N35" s="34"/>
      <c r="O35" s="34"/>
      <c r="P35" s="34">
        <v>73000</v>
      </c>
      <c r="Q35" s="35">
        <v>83000</v>
      </c>
      <c r="R35" s="36">
        <f>M35+N35+O35+P35+Q35</f>
        <v>756000</v>
      </c>
      <c r="S35" s="76"/>
      <c r="U35" s="63"/>
      <c r="X35" s="37"/>
      <c r="Y35" s="38" t="s">
        <v>71</v>
      </c>
      <c r="Z35" s="39"/>
      <c r="AA35" s="39"/>
      <c r="AB35" s="39"/>
      <c r="AC35" s="39">
        <v>44000</v>
      </c>
      <c r="AD35" s="40"/>
      <c r="AE35" s="41">
        <f t="shared" si="0"/>
        <v>44000</v>
      </c>
      <c r="AG35" s="54">
        <f t="shared" si="2"/>
        <v>44417</v>
      </c>
      <c r="AH35" s="4">
        <f>AH34</f>
        <v>295200</v>
      </c>
    </row>
    <row r="36" spans="1:34" x14ac:dyDescent="0.3">
      <c r="A36" s="17" t="s">
        <v>26</v>
      </c>
      <c r="B36" s="17" t="s">
        <v>17</v>
      </c>
      <c r="C36" s="17" t="s">
        <v>56</v>
      </c>
      <c r="D36" s="24">
        <v>100000</v>
      </c>
      <c r="E36" s="25">
        <v>1</v>
      </c>
      <c r="F36" s="25">
        <v>1</v>
      </c>
      <c r="G36" s="8"/>
      <c r="H36" s="3"/>
      <c r="J36" s="37"/>
      <c r="K36" s="38" t="s">
        <v>71</v>
      </c>
      <c r="L36" s="39">
        <f>L35/2</f>
        <v>250000</v>
      </c>
      <c r="M36" s="39">
        <f>M35/2</f>
        <v>300000</v>
      </c>
      <c r="N36" s="39"/>
      <c r="O36" s="39"/>
      <c r="P36" s="39">
        <v>36500</v>
      </c>
      <c r="Q36" s="40">
        <v>83000</v>
      </c>
      <c r="R36" s="41">
        <f>M36+N36+O36+P36+Q36</f>
        <v>419500</v>
      </c>
      <c r="S36" s="76"/>
      <c r="U36" s="63"/>
      <c r="X36" s="32" t="s">
        <v>75</v>
      </c>
      <c r="Y36" s="33" t="s">
        <v>70</v>
      </c>
      <c r="Z36" s="34"/>
      <c r="AA36" s="34"/>
      <c r="AB36" s="34"/>
      <c r="AC36" s="34">
        <v>88000</v>
      </c>
      <c r="AD36" s="35"/>
      <c r="AE36" s="36">
        <f t="shared" si="0"/>
        <v>88000</v>
      </c>
      <c r="AG36" s="54">
        <f t="shared" si="2"/>
        <v>44424</v>
      </c>
      <c r="AH36" s="4">
        <f>AH35</f>
        <v>295200</v>
      </c>
    </row>
    <row r="37" spans="1:34" ht="21" x14ac:dyDescent="0.4">
      <c r="A37" s="1"/>
      <c r="B37" s="1"/>
      <c r="C37" s="79" t="s">
        <v>91</v>
      </c>
      <c r="D37" s="80">
        <f>SUM(D12:D36)</f>
        <v>3521335</v>
      </c>
      <c r="E37" s="2"/>
      <c r="F37" s="8"/>
      <c r="G37" s="8"/>
      <c r="H37" s="11"/>
      <c r="J37" s="14" t="s">
        <v>97</v>
      </c>
      <c r="K37" s="81" t="s">
        <v>70</v>
      </c>
      <c r="L37" s="14"/>
      <c r="M37" s="14"/>
      <c r="N37" s="14"/>
      <c r="O37" s="14"/>
      <c r="P37" s="14"/>
      <c r="Q37" s="14"/>
      <c r="R37" s="82">
        <f>R25+R27+R29+R31+R33+R35</f>
        <v>8316000</v>
      </c>
      <c r="S37" s="76"/>
      <c r="U37" s="63"/>
      <c r="X37" s="37"/>
      <c r="Y37" s="38" t="s">
        <v>71</v>
      </c>
      <c r="Z37" s="39"/>
      <c r="AA37" s="39"/>
      <c r="AB37" s="39"/>
      <c r="AC37" s="39">
        <v>44000</v>
      </c>
      <c r="AD37" s="40"/>
      <c r="AE37" s="41">
        <f t="shared" si="0"/>
        <v>44000</v>
      </c>
      <c r="AG37" s="54">
        <f t="shared" si="2"/>
        <v>44431</v>
      </c>
      <c r="AH37" s="4">
        <f>AH36</f>
        <v>295200</v>
      </c>
    </row>
    <row r="38" spans="1:34" x14ac:dyDescent="0.3">
      <c r="A38" s="1"/>
      <c r="B38" s="1"/>
      <c r="C38" s="7"/>
      <c r="D38" s="1"/>
      <c r="E38" s="1"/>
      <c r="F38" s="8"/>
      <c r="G38" s="8"/>
      <c r="H38" s="3"/>
      <c r="J38" s="14" t="s">
        <v>97</v>
      </c>
      <c r="K38" s="83" t="s">
        <v>71</v>
      </c>
      <c r="L38" s="14"/>
      <c r="M38" s="14"/>
      <c r="N38" s="14"/>
      <c r="O38" s="14"/>
      <c r="P38" s="14"/>
      <c r="Q38" s="14"/>
      <c r="R38" s="82">
        <f>R26+R28+R30+R32+R34+R36</f>
        <v>4882500</v>
      </c>
      <c r="S38" s="76"/>
      <c r="U38" s="63"/>
      <c r="X38" s="32" t="s">
        <v>83</v>
      </c>
      <c r="Y38" s="33" t="s">
        <v>70</v>
      </c>
      <c r="Z38" s="34"/>
      <c r="AA38" s="34"/>
      <c r="AB38" s="34"/>
      <c r="AC38" s="34">
        <v>88000</v>
      </c>
      <c r="AD38" s="35"/>
      <c r="AE38" s="36">
        <f t="shared" si="0"/>
        <v>88000</v>
      </c>
      <c r="AG38" s="54">
        <f t="shared" si="2"/>
        <v>44438</v>
      </c>
      <c r="AH38" s="4">
        <f>AH37</f>
        <v>295200</v>
      </c>
    </row>
    <row r="39" spans="1:34" ht="15" thickBot="1" x14ac:dyDescent="0.35">
      <c r="A39" s="1"/>
      <c r="B39" s="1"/>
      <c r="C39" s="7"/>
      <c r="D39" s="2"/>
      <c r="E39" s="2"/>
      <c r="F39" s="8"/>
      <c r="G39" s="8"/>
      <c r="H39" s="1"/>
      <c r="J39" s="14" t="s">
        <v>98</v>
      </c>
      <c r="K39" s="81" t="s">
        <v>70</v>
      </c>
      <c r="L39" s="14"/>
      <c r="M39" s="14"/>
      <c r="N39" s="14"/>
      <c r="O39" s="14"/>
      <c r="P39" s="14"/>
      <c r="Q39" s="14"/>
      <c r="R39" s="82">
        <f>R37+R21+R7</f>
        <v>16317540</v>
      </c>
      <c r="S39" s="76"/>
      <c r="U39" s="63"/>
      <c r="X39" s="42"/>
      <c r="Y39" s="43" t="s">
        <v>71</v>
      </c>
      <c r="Z39" s="44"/>
      <c r="AA39" s="44"/>
      <c r="AB39" s="44"/>
      <c r="AC39" s="44">
        <v>44000</v>
      </c>
      <c r="AD39" s="45"/>
      <c r="AE39" s="46">
        <f t="shared" si="0"/>
        <v>44000</v>
      </c>
      <c r="AG39" s="54">
        <f t="shared" si="2"/>
        <v>44445</v>
      </c>
      <c r="AH39" s="4">
        <f>AE20/4</f>
        <v>369000</v>
      </c>
    </row>
    <row r="40" spans="1:34" x14ac:dyDescent="0.3">
      <c r="A40" s="1"/>
      <c r="B40" s="1"/>
      <c r="C40" s="7"/>
      <c r="D40" s="2"/>
      <c r="E40" s="2"/>
      <c r="F40" s="8"/>
      <c r="G40" s="8"/>
      <c r="H40" s="1"/>
      <c r="J40" s="14" t="s">
        <v>98</v>
      </c>
      <c r="K40" s="83" t="s">
        <v>71</v>
      </c>
      <c r="L40" s="14"/>
      <c r="M40" s="14"/>
      <c r="N40" s="14"/>
      <c r="O40" s="14"/>
      <c r="P40" s="14"/>
      <c r="Q40" s="14"/>
      <c r="R40" s="82">
        <f>R38+R22+R8</f>
        <v>9160770</v>
      </c>
      <c r="S40" s="76"/>
      <c r="U40" s="63"/>
      <c r="X40" s="47" t="s">
        <v>84</v>
      </c>
      <c r="Y40" s="48"/>
      <c r="Z40" s="49">
        <f>Z29+Z27+Z25+Z23+Z21+Z19+Z17+Z15+Z13+Z9+Z7+Z5+Z3</f>
        <v>3977725</v>
      </c>
      <c r="AA40" s="49">
        <f t="shared" ref="AA40:AD40" si="3">AA29+AA27+AA25+AA23+AA21+AA19+AA17+AA15+AA13+AA9+AA7+AA5+AA3</f>
        <v>954000</v>
      </c>
      <c r="AB40" s="49">
        <f t="shared" si="3"/>
        <v>1500000</v>
      </c>
      <c r="AC40" s="49">
        <f>AC9+AC13+AC15+AC17+AC19+AC21+AC23+AC25+AC27+AC29+AC31+AC33+AC35+AC37+AC39</f>
        <v>493500</v>
      </c>
      <c r="AD40" s="50">
        <f t="shared" si="3"/>
        <v>2004000</v>
      </c>
      <c r="AE40" s="51">
        <v>8929225</v>
      </c>
      <c r="AG40" s="54">
        <f t="shared" si="2"/>
        <v>44452</v>
      </c>
      <c r="AH40" s="4">
        <f>AH39</f>
        <v>369000</v>
      </c>
    </row>
    <row r="41" spans="1:34" ht="15" thickBot="1" x14ac:dyDescent="0.35">
      <c r="A41" s="1"/>
      <c r="B41" s="1"/>
      <c r="C41" s="7"/>
      <c r="D41" s="2"/>
      <c r="E41" s="2"/>
      <c r="F41" s="8"/>
      <c r="G41" s="8"/>
      <c r="H41" s="9"/>
      <c r="S41" s="76"/>
      <c r="U41" s="63"/>
      <c r="X41" s="64" t="s">
        <v>85</v>
      </c>
      <c r="Y41" s="65"/>
      <c r="Z41" s="65"/>
      <c r="AA41" s="65"/>
      <c r="AB41" s="65"/>
      <c r="AC41" s="65"/>
      <c r="AD41" s="65"/>
      <c r="AE41" s="52">
        <f>AE38+AE36+AE34+AE32+AE30+AE28+AE26+AE24+AE22+AE20+AE18+AE16+AE14+AE12+AE8+AE6+AE4+AE2</f>
        <v>15854450</v>
      </c>
      <c r="AG41" s="54">
        <f t="shared" si="2"/>
        <v>44459</v>
      </c>
      <c r="AH41" s="4">
        <f>AH40</f>
        <v>369000</v>
      </c>
    </row>
    <row r="42" spans="1:34" x14ac:dyDescent="0.3">
      <c r="A42" s="1"/>
      <c r="B42" s="1"/>
      <c r="C42" s="7"/>
      <c r="D42" s="2"/>
      <c r="E42" s="2"/>
      <c r="F42" s="8"/>
      <c r="G42" s="8"/>
      <c r="H42" s="9"/>
      <c r="J42" s="32" t="s">
        <v>69</v>
      </c>
      <c r="K42" s="33" t="s">
        <v>70</v>
      </c>
      <c r="L42" s="34">
        <v>500000</v>
      </c>
      <c r="M42" s="34">
        <f>L42/5*6</f>
        <v>600000</v>
      </c>
      <c r="N42" s="34"/>
      <c r="O42" s="34"/>
      <c r="P42" s="34">
        <v>88000</v>
      </c>
      <c r="Q42" s="35"/>
      <c r="R42" s="36">
        <f>M42+N42+O42+P42+Q42</f>
        <v>688000</v>
      </c>
      <c r="S42" s="76"/>
      <c r="AG42" s="54">
        <f t="shared" si="2"/>
        <v>44466</v>
      </c>
      <c r="AH42" s="4">
        <f>AH41</f>
        <v>369000</v>
      </c>
    </row>
    <row r="43" spans="1:34" x14ac:dyDescent="0.3">
      <c r="A43" s="1"/>
      <c r="B43" s="1"/>
      <c r="C43" s="7"/>
      <c r="D43" s="2"/>
      <c r="E43" s="2"/>
      <c r="F43" s="8"/>
      <c r="G43" s="8"/>
      <c r="J43" s="37"/>
      <c r="K43" s="38" t="s">
        <v>71</v>
      </c>
      <c r="L43" s="39">
        <f>L42/2</f>
        <v>250000</v>
      </c>
      <c r="M43" s="39">
        <f>M42/2</f>
        <v>300000</v>
      </c>
      <c r="N43" s="39"/>
      <c r="O43" s="39"/>
      <c r="P43" s="39">
        <v>44000</v>
      </c>
      <c r="Q43" s="40"/>
      <c r="R43" s="41">
        <f>M43+N43+O43+P43+Q43</f>
        <v>344000</v>
      </c>
      <c r="S43" s="76"/>
      <c r="AG43" s="54">
        <f t="shared" si="2"/>
        <v>44473</v>
      </c>
      <c r="AH43" s="4">
        <f>AE22/4</f>
        <v>224000</v>
      </c>
    </row>
    <row r="44" spans="1:34" x14ac:dyDescent="0.3">
      <c r="A44" s="1"/>
      <c r="B44" s="1"/>
      <c r="C44" s="7"/>
      <c r="D44" s="1"/>
      <c r="E44" s="1"/>
      <c r="F44" s="8"/>
      <c r="G44" s="8"/>
      <c r="H44" s="1"/>
      <c r="J44" s="32" t="s">
        <v>72</v>
      </c>
      <c r="K44" s="33" t="s">
        <v>70</v>
      </c>
      <c r="L44" s="34"/>
      <c r="M44" s="34"/>
      <c r="N44" s="34"/>
      <c r="O44" s="34"/>
      <c r="P44" s="34">
        <v>88000</v>
      </c>
      <c r="Q44" s="35"/>
      <c r="R44" s="36">
        <f>M44+N44+O44+P44+Q44</f>
        <v>88000</v>
      </c>
      <c r="S44" s="76"/>
      <c r="AG44" s="54">
        <f t="shared" si="2"/>
        <v>44480</v>
      </c>
      <c r="AH44" s="4">
        <f>AH43</f>
        <v>224000</v>
      </c>
    </row>
    <row r="45" spans="1:34" x14ac:dyDescent="0.3">
      <c r="A45" s="1"/>
      <c r="B45" s="1"/>
      <c r="C45" s="7"/>
      <c r="D45" s="2"/>
      <c r="E45" s="2"/>
      <c r="F45" s="8"/>
      <c r="G45" s="8"/>
      <c r="H45" s="10"/>
      <c r="J45" s="37"/>
      <c r="K45" s="38" t="s">
        <v>71</v>
      </c>
      <c r="L45" s="39"/>
      <c r="M45" s="39"/>
      <c r="N45" s="39"/>
      <c r="O45" s="39"/>
      <c r="P45" s="39">
        <v>44000</v>
      </c>
      <c r="Q45" s="40"/>
      <c r="R45" s="41">
        <f>M45+N45+O45+P45+Q45</f>
        <v>44000</v>
      </c>
      <c r="S45" s="76"/>
      <c r="AG45" s="54">
        <f t="shared" si="2"/>
        <v>44487</v>
      </c>
      <c r="AH45" s="4">
        <f>AH44</f>
        <v>224000</v>
      </c>
    </row>
    <row r="46" spans="1:34" x14ac:dyDescent="0.3">
      <c r="A46" s="1"/>
      <c r="B46" s="1"/>
      <c r="C46" s="7"/>
      <c r="D46" s="1"/>
      <c r="E46" s="1"/>
      <c r="F46" s="8"/>
      <c r="G46" s="8"/>
      <c r="H46" s="3"/>
      <c r="J46" s="32" t="s">
        <v>73</v>
      </c>
      <c r="K46" s="33" t="s">
        <v>70</v>
      </c>
      <c r="L46" s="34"/>
      <c r="M46" s="34"/>
      <c r="N46" s="34"/>
      <c r="O46" s="34"/>
      <c r="P46" s="34">
        <v>88000</v>
      </c>
      <c r="Q46" s="35"/>
      <c r="R46" s="36">
        <f>M46+N46+O46+P46+Q46</f>
        <v>88000</v>
      </c>
      <c r="S46" s="76"/>
      <c r="AG46" s="54">
        <f t="shared" si="2"/>
        <v>44494</v>
      </c>
      <c r="AH46" s="4">
        <f>AH45</f>
        <v>224000</v>
      </c>
    </row>
    <row r="47" spans="1:34" x14ac:dyDescent="0.3">
      <c r="A47" s="1"/>
      <c r="B47" s="1"/>
      <c r="C47" s="7"/>
      <c r="D47" s="1"/>
      <c r="E47" s="1"/>
      <c r="F47" s="3"/>
      <c r="G47" s="8"/>
      <c r="H47" s="3"/>
      <c r="J47" s="37"/>
      <c r="K47" s="38" t="s">
        <v>71</v>
      </c>
      <c r="L47" s="39"/>
      <c r="M47" s="39"/>
      <c r="N47" s="39"/>
      <c r="O47" s="39"/>
      <c r="P47" s="39">
        <v>44000</v>
      </c>
      <c r="Q47" s="40"/>
      <c r="R47" s="41">
        <f>M47+N47+O47+P47+Q47</f>
        <v>44000</v>
      </c>
      <c r="S47" s="76"/>
      <c r="AG47" s="54">
        <f t="shared" si="2"/>
        <v>44501</v>
      </c>
      <c r="AH47" s="4">
        <f>AE24/5</f>
        <v>179200</v>
      </c>
    </row>
    <row r="48" spans="1:34" x14ac:dyDescent="0.3">
      <c r="J48" s="32" t="s">
        <v>74</v>
      </c>
      <c r="K48" s="33" t="s">
        <v>70</v>
      </c>
      <c r="L48" s="34"/>
      <c r="M48" s="34"/>
      <c r="N48" s="34"/>
      <c r="O48" s="34"/>
      <c r="P48" s="34">
        <v>88000</v>
      </c>
      <c r="Q48" s="35"/>
      <c r="R48" s="36">
        <f>M48+N48+O48+P48+Q48</f>
        <v>88000</v>
      </c>
      <c r="S48" s="76"/>
      <c r="AG48" s="54">
        <f t="shared" si="2"/>
        <v>44508</v>
      </c>
      <c r="AH48" s="4">
        <f>AH47</f>
        <v>179200</v>
      </c>
    </row>
    <row r="49" spans="10:34" x14ac:dyDescent="0.3">
      <c r="J49" s="37"/>
      <c r="K49" s="38" t="s">
        <v>71</v>
      </c>
      <c r="L49" s="39"/>
      <c r="M49" s="39"/>
      <c r="N49" s="39"/>
      <c r="O49" s="39"/>
      <c r="P49" s="39">
        <v>44000</v>
      </c>
      <c r="Q49" s="40"/>
      <c r="R49" s="41">
        <f>M49+N49+O49+P49+Q49</f>
        <v>44000</v>
      </c>
      <c r="S49" s="76"/>
      <c r="AG49" s="54">
        <f t="shared" si="2"/>
        <v>44515</v>
      </c>
      <c r="AH49" s="4">
        <f>AH48</f>
        <v>179200</v>
      </c>
    </row>
    <row r="50" spans="10:34" x14ac:dyDescent="0.3">
      <c r="J50" s="32" t="s">
        <v>75</v>
      </c>
      <c r="K50" s="33" t="s">
        <v>70</v>
      </c>
      <c r="L50" s="34"/>
      <c r="M50" s="34"/>
      <c r="N50" s="34"/>
      <c r="O50" s="34"/>
      <c r="P50" s="34">
        <v>88000</v>
      </c>
      <c r="Q50" s="35"/>
      <c r="R50" s="36">
        <f>M50+N50+O50+P50+Q50</f>
        <v>88000</v>
      </c>
      <c r="S50" s="76"/>
      <c r="AG50" s="54">
        <f t="shared" si="2"/>
        <v>44522</v>
      </c>
      <c r="AH50" s="4">
        <f>AH49</f>
        <v>179200</v>
      </c>
    </row>
    <row r="51" spans="10:34" x14ac:dyDescent="0.3">
      <c r="J51" s="37"/>
      <c r="K51" s="38" t="s">
        <v>71</v>
      </c>
      <c r="L51" s="39"/>
      <c r="M51" s="39"/>
      <c r="N51" s="39"/>
      <c r="O51" s="39"/>
      <c r="P51" s="39">
        <v>44000</v>
      </c>
      <c r="Q51" s="40"/>
      <c r="R51" s="41">
        <f>M51+N51+O51+P51+Q51</f>
        <v>44000</v>
      </c>
      <c r="AG51" s="54">
        <f t="shared" si="2"/>
        <v>44529</v>
      </c>
      <c r="AH51" s="4">
        <f>AH50</f>
        <v>179200</v>
      </c>
    </row>
    <row r="52" spans="10:34" x14ac:dyDescent="0.3">
      <c r="J52" s="32" t="s">
        <v>83</v>
      </c>
      <c r="K52" s="33" t="s">
        <v>70</v>
      </c>
      <c r="L52" s="34"/>
      <c r="M52" s="34"/>
      <c r="N52" s="34"/>
      <c r="O52" s="34"/>
      <c r="P52" s="34">
        <v>88000</v>
      </c>
      <c r="Q52" s="35"/>
      <c r="R52" s="36">
        <f>M52+N52+O52+P52+Q52</f>
        <v>88000</v>
      </c>
      <c r="AG52" s="54">
        <f t="shared" si="2"/>
        <v>44536</v>
      </c>
      <c r="AH52" s="4">
        <f>AE26/4</f>
        <v>164000</v>
      </c>
    </row>
    <row r="53" spans="10:34" ht="15" thickBot="1" x14ac:dyDescent="0.35">
      <c r="J53" s="42"/>
      <c r="K53" s="43" t="s">
        <v>71</v>
      </c>
      <c r="L53" s="44"/>
      <c r="M53" s="44"/>
      <c r="N53" s="44"/>
      <c r="O53" s="44"/>
      <c r="P53" s="44">
        <v>44000</v>
      </c>
      <c r="Q53" s="45"/>
      <c r="R53" s="41">
        <f>M53+N53+O53+P53+Q53</f>
        <v>44000</v>
      </c>
      <c r="AG53" s="54">
        <f t="shared" si="2"/>
        <v>44543</v>
      </c>
      <c r="AH53" s="4">
        <f>AH52</f>
        <v>164000</v>
      </c>
    </row>
    <row r="54" spans="10:34" x14ac:dyDescent="0.3">
      <c r="J54" s="47" t="s">
        <v>84</v>
      </c>
      <c r="K54" s="48"/>
      <c r="L54" s="49">
        <f>L43+L36+L34+L32+L30+L28+L26+L19+L17+L15+L13+L5+L3</f>
        <v>3977725</v>
      </c>
      <c r="M54" s="49"/>
      <c r="N54" s="49">
        <f>N43+N36+N34+N32+N30+N28+N26+N19+N17+N15+N13+N5+N3</f>
        <v>954000</v>
      </c>
      <c r="O54" s="49">
        <f>O43+O36+O34+O32+O30+O28+O26+O19+O17+O15+O13+O5+O3</f>
        <v>1500000</v>
      </c>
      <c r="P54" s="49">
        <f>P15+P17+P19+P26+P28+P30+P32+P34+P36+P43+P45+P47+P49+P51+P53</f>
        <v>493500</v>
      </c>
      <c r="Q54" s="50">
        <f>Q43+Q36+Q34+Q32+Q30+Q28+Q26+Q19+Q17+Q15+Q13+Q5+Q3</f>
        <v>2004000</v>
      </c>
      <c r="R54" s="51">
        <v>8929225</v>
      </c>
      <c r="AG54" s="54">
        <f t="shared" si="2"/>
        <v>44550</v>
      </c>
      <c r="AH54" s="4">
        <f>AH53</f>
        <v>164000</v>
      </c>
    </row>
    <row r="55" spans="10:34" ht="15" thickBot="1" x14ac:dyDescent="0.35">
      <c r="J55" s="73" t="s">
        <v>85</v>
      </c>
      <c r="K55" s="74"/>
      <c r="L55" s="74"/>
      <c r="M55" s="74"/>
      <c r="N55" s="74"/>
      <c r="O55" s="74"/>
      <c r="P55" s="74"/>
      <c r="Q55" s="74"/>
      <c r="R55" s="52">
        <f>R52+R50+R48+R46+R44+R42+R35+R33+R31+R29+R27+R25+R18+R16+R14+R12+R4+R2</f>
        <v>17445540</v>
      </c>
      <c r="AG55" s="54">
        <f t="shared" si="2"/>
        <v>44557</v>
      </c>
      <c r="AH55" s="4">
        <f>AH54</f>
        <v>164000</v>
      </c>
    </row>
    <row r="56" spans="10:34" x14ac:dyDescent="0.3">
      <c r="AG56" s="54"/>
    </row>
  </sheetData>
  <autoFilter ref="A1:H1" xr:uid="{0F0642A0-04FE-4273-9141-31BB66D7F044}">
    <sortState xmlns:xlrd2="http://schemas.microsoft.com/office/spreadsheetml/2017/richdata2" ref="A2:H35">
      <sortCondition ref="A1"/>
    </sortState>
  </autoFilter>
  <mergeCells count="1">
    <mergeCell ref="X41:AD4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List3</vt:lpstr>
      <vt:lpstr>List3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Baťhová Kateřina Mgr.</dc:creator>
  <cp:lastModifiedBy>Poliaková Lenka Ing. et Ing.</cp:lastModifiedBy>
  <cp:lastPrinted>2020-12-28T13:02:55Z</cp:lastPrinted>
  <dcterms:created xsi:type="dcterms:W3CDTF">2020-12-28T11:08:54Z</dcterms:created>
  <dcterms:modified xsi:type="dcterms:W3CDTF">2021-01-04T23:06:27Z</dcterms:modified>
</cp:coreProperties>
</file>